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VC 2024 Anexa 1 " sheetId="1" r:id="rId1"/>
    <sheet name="Anexa 2-an 2024" sheetId="2" state="hidden" r:id="rId2"/>
    <sheet name="Anexa 2-tichet 30" sheetId="3" state="hidden" r:id="rId3"/>
    <sheet name="BVC 2024 Anexa 3" sheetId="4" state="hidden" r:id="rId4"/>
    <sheet name="BVC 2024 Anexa 4" sheetId="5" state="hidden" r:id="rId5"/>
    <sheet name="BVC 2024 Anexa 5" sheetId="6" state="hidden" r:id="rId6"/>
  </sheets>
  <definedNames>
    <definedName name="_xlnm.Print_Titles" localSheetId="1">'Anexa 2-an 2024'!$9:$12</definedName>
    <definedName name="_xlnm.Print_Titles" localSheetId="0">'BVC 2024 Anexa 1 '!$9:$11</definedName>
    <definedName name="_xlnm.Print_Titles" localSheetId="4">'BVC 2024 Anexa 4'!$5:$6</definedName>
    <definedName name="_xlnm.Print_Area" localSheetId="1">'Anexa 2-an 2024'!$A$1:$P$194</definedName>
    <definedName name="_xlnm.Print_Area" localSheetId="0">'BVC 2024 Anexa 1 '!$A$1:$M$75</definedName>
    <definedName name="_xlnm.Print_Area" localSheetId="4">'BVC 2024 Anexa 4'!$A$1:$I$96</definedName>
  </definedNames>
  <calcPr fullCalcOnLoad="1"/>
</workbook>
</file>

<file path=xl/sharedStrings.xml><?xml version="1.0" encoding="utf-8"?>
<sst xmlns="http://schemas.openxmlformats.org/spreadsheetml/2006/main" count="1024" uniqueCount="439">
  <si>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</si>
  <si>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</si>
  <si>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</si>
  <si>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</si>
  <si>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</si>
  <si>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</si>
  <si>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</si>
  <si>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</si>
  <si>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</si>
  <si>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</si>
  <si>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</si>
  <si>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</si>
  <si>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</si>
  <si>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</si>
  <si>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</si>
  <si>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</si>
  <si>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</si>
  <si>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</si>
  <si>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</si>
  <si>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</si>
  <si>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</si>
  <si>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</si>
  <si>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</si>
  <si>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</si>
  <si>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</si>
  <si>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</si>
  <si>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</si>
  <si>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</si>
  <si>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</si>
  <si>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</si>
  <si>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</si>
  <si>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</si>
  <si>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</si>
  <si>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</si>
  <si>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</si>
  <si>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</si>
  <si>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</si>
  <si>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</si>
  <si>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</si>
  <si>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</si>
  <si>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</si>
  <si>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</si>
  <si>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</si>
  <si>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</si>
  <si>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</si>
  <si>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</si>
  <si>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</si>
  <si>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</si>
  <si>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</si>
  <si>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</si>
  <si>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</si>
  <si>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</si>
  <si>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</si>
  <si>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</si>
  <si>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</si>
  <si>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</si>
  <si>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</si>
  <si>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</si>
  <si>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</si>
  <si>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</si>
  <si>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</si>
  <si>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</si>
  <si>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</si>
  <si>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</si>
  <si>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</si>
  <si>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</si>
  <si>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</si>
  <si>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</si>
  <si>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</si>
  <si>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</si>
  <si>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</si>
  <si>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</si>
  <si>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</si>
  <si>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</si>
  <si>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</si>
  <si>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</si>
  <si>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</si>
  <si>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</si>
  <si>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</si>
  <si>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</si>
  <si>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</si>
  <si>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</si>
  <si>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</si>
  <si>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</si>
  <si>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</si>
  <si>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</si>
  <si>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</si>
  <si>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</si>
  <si>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</si>
  <si>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</si>
  <si>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</si>
  <si>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</si>
  <si>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</si>
  <si>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</si>
  <si>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</si>
  <si>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</si>
  <si>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</si>
  <si>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</si>
  <si>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</si>
  <si>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</si>
  <si>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</si>
  <si>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</si>
  <si>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</si>
  <si>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</si>
  <si>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</si>
  <si>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 CONDUCĂTORUL UNITĂŢII, </t>
  </si>
  <si>
    <t>FINANCIAR CONTABIL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</si>
  <si>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</si>
  <si>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</si>
  <si>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</si>
  <si>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</si>
  <si>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</si>
  <si>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</si>
  <si>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</si>
  <si>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</si>
  <si>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</si>
  <si>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</si>
  <si>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</si>
  <si>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</si>
  <si>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</si>
  <si>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</si>
  <si>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</si>
  <si>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</si>
  <si>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</si>
  <si>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</si>
  <si>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</si>
  <si>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</si>
  <si>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</si>
  <si>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</si>
  <si>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</si>
  <si>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</si>
  <si>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</si>
  <si>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</si>
  <si>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</si>
  <si>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</si>
  <si>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</si>
  <si>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</si>
  <si>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</si>
  <si>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</si>
  <si>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</si>
  <si>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</si>
  <si>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</si>
  <si>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</si>
  <si>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</si>
  <si>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</si>
  <si>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</si>
  <si>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</si>
  <si>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</si>
  <si>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</si>
  <si>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</si>
  <si>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</si>
  <si>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</si>
  <si>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</si>
  <si>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</si>
  <si>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</si>
  <si>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</si>
  <si>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</si>
  <si>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</si>
  <si>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</si>
  <si>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</si>
  <si>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</si>
  <si>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</si>
  <si>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</si>
  <si>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</si>
  <si>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</si>
  <si>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</si>
  <si>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</si>
  <si>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</si>
  <si>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</si>
  <si>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</si>
  <si>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</si>
  <si>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</si>
  <si>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</si>
  <si>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</si>
  <si>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</si>
  <si>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</si>
  <si>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</si>
  <si>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</si>
  <si>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</si>
  <si>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</si>
  <si>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</si>
  <si>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</si>
  <si>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</si>
  <si>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</si>
  <si>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</si>
  <si>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</si>
  <si>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</si>
  <si>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</si>
  <si>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 xml:space="preserve"> CONDUCĂTORUL COMPARTIMENTULUI         </t>
  </si>
  <si>
    <t>Termen de realizare</t>
  </si>
  <si>
    <t>Data finalizării investiţiei</t>
  </si>
  <si>
    <t>Programul de investiţii, dotări şi sursele de finanţare</t>
  </si>
  <si>
    <t>Măsuri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</si>
  <si>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</si>
  <si>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</si>
  <si>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</si>
  <si>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</si>
  <si>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</si>
  <si>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</si>
  <si>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</si>
  <si>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</si>
  <si>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</si>
  <si>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</si>
  <si>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</si>
  <si>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</si>
  <si>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</si>
  <si>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</si>
  <si>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</si>
  <si>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</si>
  <si>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</si>
  <si>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</si>
  <si>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</si>
  <si>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</si>
  <si>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</si>
  <si>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</si>
  <si>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</si>
  <si>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</si>
  <si>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</si>
  <si>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</si>
  <si>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</si>
  <si>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</si>
  <si>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</si>
  <si>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</si>
  <si>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</si>
  <si>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</si>
  <si>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</si>
  <si>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</si>
  <si>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</si>
  <si>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</si>
  <si>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</si>
  <si>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</si>
  <si>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</si>
  <si>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</si>
  <si>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</si>
  <si>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</si>
  <si>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</si>
  <si>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</si>
  <si>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</si>
  <si>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</si>
  <si>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</si>
  <si>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</si>
  <si>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AUTORITATEA ADMINISTRAŢIEI  PUBLICE CENTRALE/LOCALE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</si>
  <si>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</si>
  <si>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</si>
  <si>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</si>
  <si>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</si>
  <si>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</si>
  <si>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</si>
  <si>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</si>
  <si>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</si>
  <si>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</si>
  <si>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</si>
  <si>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</si>
  <si>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</si>
  <si>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</si>
  <si>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</si>
  <si>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</si>
  <si>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</si>
  <si>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</si>
  <si>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</si>
  <si>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</si>
  <si>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</si>
  <si>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</si>
  <si>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</si>
  <si>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</si>
  <si>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</si>
  <si>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</si>
  <si>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</si>
  <si>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</si>
  <si>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</si>
  <si>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</si>
  <si>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</si>
  <si>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</si>
  <si>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</si>
  <si>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</si>
  <si>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</si>
  <si>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</si>
  <si>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</si>
  <si>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</si>
  <si>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</si>
  <si>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</si>
  <si>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</si>
  <si>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</si>
  <si>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</si>
  <si>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</si>
  <si>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</si>
  <si>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</si>
  <si>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</si>
  <si>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</si>
  <si>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</si>
  <si>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</si>
  <si>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</si>
  <si>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</si>
  <si>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</si>
  <si>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</si>
  <si>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</si>
  <si>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</si>
  <si>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</si>
  <si>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</si>
  <si>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</si>
  <si>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</si>
  <si>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</si>
  <si>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local</t>
  </si>
  <si>
    <t xml:space="preserve"> - pret mediu (p)</t>
  </si>
  <si>
    <t>Venituri totale (rd.1+rd.2+rd.3), din care: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</si>
  <si>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</si>
  <si>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</si>
  <si>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</si>
  <si>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</si>
  <si>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</si>
  <si>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</si>
  <si>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</si>
  <si>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</si>
  <si>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</si>
  <si>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</si>
  <si>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</si>
  <si>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</si>
  <si>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</si>
  <si>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</si>
  <si>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</si>
  <si>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</si>
  <si>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</si>
  <si>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SC SALUBRITATE CRAIOVA SRL</t>
  </si>
  <si>
    <t>CRAIOVA,str.Brestei,nr.129A</t>
  </si>
  <si>
    <t>Cod unic de înregistrare 27969145...............................................</t>
  </si>
  <si>
    <t xml:space="preserve"> CONDUCĂTORUL UNITĂŢII,</t>
  </si>
  <si>
    <t>GINGIOVEANU DOINA</t>
  </si>
  <si>
    <t>_(denumire obiectiv)</t>
  </si>
  <si>
    <t>GÎNGIOVEANU DOINA</t>
  </si>
  <si>
    <t>din care:</t>
  </si>
  <si>
    <t>6a</t>
  </si>
  <si>
    <t>6b</t>
  </si>
  <si>
    <t>6c</t>
  </si>
  <si>
    <t>8=5/3a</t>
  </si>
  <si>
    <t xml:space="preserve">CONDUCĂTORUL UNITĂŢII, </t>
  </si>
  <si>
    <t>ch.de sponsorizare indomeniul medcal si sanatate</t>
  </si>
  <si>
    <t>ch. de sponsorizare in domeniile educatie, invatamant,social si sport,din care:</t>
  </si>
  <si>
    <t>pentru cluburile sportive</t>
  </si>
  <si>
    <t>ch de sponsorizare pt alte activitati</t>
  </si>
  <si>
    <t>a) cheltuieli sociale prevăzute la art. 25 din Legea nr. 227/2015(in limita art.25 alin(3)lit.b) privind Codul fiscal, cu modificările şi completările ulterioare, din care:</t>
  </si>
  <si>
    <t>Credite pt finantarea activitatii curente(soldul ramas de rambursat)</t>
  </si>
  <si>
    <t>x</t>
  </si>
  <si>
    <t>Cresterea veniturilor</t>
  </si>
  <si>
    <t>BUTARI MIHAI VLAD</t>
  </si>
  <si>
    <t>Cheltuieli cu contributiile datorate de angajator</t>
  </si>
  <si>
    <t>Alte cheltuieli de exploatare</t>
  </si>
  <si>
    <t xml:space="preserve">Castigul mediu  lunar pe salariat (lei/persoană) determinat pe baza cheltuielilor de natură salarială * </t>
  </si>
  <si>
    <t>Productivitatea muncii în unităţi valorice pe total personal mediu recalculat cf Legii anuale a bugetului de stat(mii lei/persoană) (Rd.2/Rd.49)</t>
  </si>
  <si>
    <t>Castigul mediu lunar pe salariat (lei/persoana) determinat pe baza cheltuielilor de natura salariala , recalculat cf Legii anuale a bugetului de stat **</t>
  </si>
  <si>
    <t>Productivitatea muncii în unităţi fizice pe total personal mediu (cantitate produse finite/persoana)</t>
  </si>
  <si>
    <t>Detalierea indicatorilor economico-financiari prevăzuţi în bugetul de venituri şi cheltuieli si repartizarea  pe trimestre a acestora</t>
  </si>
  <si>
    <t>c) vouchere de vacanţă;</t>
  </si>
  <si>
    <t xml:space="preserve">Cheltuieli cu contributiile datorate de angajator </t>
  </si>
  <si>
    <t>D. Alte cheltuieli de exploatare (Rd.115+Rd.118+Rd.119+Rd.120+Rd.121+Rd.122), din care:</t>
  </si>
  <si>
    <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</si>
  <si>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</si>
  <si>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>cheltuieli privind dobânzile (Rd.133+Rd.134), din care:</t>
  </si>
  <si>
    <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</si>
  <si>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din diferenţe de curs valutar (Rd.136+Rd.137), din care: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</si>
  <si>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</si>
  <si>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</si>
  <si>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</si>
  <si>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</si>
  <si>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Câştigul mediu  lunar pe salariat (lei/persoană) determinat pe baza cheltuielilor de natură salarială, recalculat cf Legii anuale a bugetului de stat</t>
  </si>
  <si>
    <t>Productivitatea muncii în unităţi valorice pe total personal mediu recalculat cf Legii anuale a bugetului de stat</t>
  </si>
  <si>
    <t xml:space="preserve"> - pondere in venituri totale de exploatare =   Rd.159/Rd.2</t>
  </si>
  <si>
    <t>din anularea provizioanelor (Rd.128+Rd.129+Rd.130), din care:</t>
  </si>
  <si>
    <t>Castigul mediu lunar pe salariat determinat pe baza cheltuielilor de natura salariala              [(Rd.147-Rd.93-Rd98/rd.153]/12*1000</t>
  </si>
  <si>
    <t>CHELTUIELI TOTALE  (Rd.30+Rd.131+Rd.139)</t>
  </si>
  <si>
    <t xml:space="preserve">Cheltuieli de exploatare (Rd.31+Rd.79+Rd.86+Rd.114), din care: </t>
  </si>
  <si>
    <t>Trim IV</t>
  </si>
  <si>
    <t xml:space="preserve"> - de la alte entitati-asociatii/populatie</t>
  </si>
  <si>
    <t xml:space="preserve"> - de la bugetul de stat/CAS DOLJ/concedii medicale</t>
  </si>
  <si>
    <t>7=6/5*100</t>
  </si>
  <si>
    <t>8=5/3a*100</t>
  </si>
  <si>
    <t xml:space="preserve">*autoutilitara basculabila IVECO-act.salubrizare stradala-4 buc leasing -rate capital </t>
  </si>
  <si>
    <t xml:space="preserve">*automaturatoare dotata cu buncar colectare min 7mc,aspirator frunze si lama deszapezire-DAF LF 230 Scarab/Leasing- rate capital </t>
  </si>
  <si>
    <t>Distribuitor material antiderapant 6 mc-3 buc</t>
  </si>
  <si>
    <t>Cisterna cu sistem de spalare -capacitate 10.000 l-1 buc</t>
  </si>
  <si>
    <t>Automaturatoare demontabila 7 MC-2 buc</t>
  </si>
  <si>
    <t xml:space="preserve">*Alte rezerve-profit reinvestit </t>
  </si>
  <si>
    <t>ct 758</t>
  </si>
  <si>
    <t>din 708</t>
  </si>
  <si>
    <t>gunoi</t>
  </si>
  <si>
    <t>an 2024</t>
  </si>
  <si>
    <t>corect</t>
  </si>
  <si>
    <t xml:space="preserve">Ch de natura salariala datorata majorarii salariului mimim brut pe tara garantat in plata </t>
  </si>
  <si>
    <t>3a</t>
  </si>
  <si>
    <t>7=6/5</t>
  </si>
  <si>
    <t>an precedent 2022</t>
  </si>
  <si>
    <t>an curent 2023</t>
  </si>
  <si>
    <t>an 2025</t>
  </si>
  <si>
    <t>Alte dotari-achizitii imobilizari corporale</t>
  </si>
  <si>
    <t xml:space="preserve">Autoturisme -2 buc </t>
  </si>
  <si>
    <t>Prevederi an 2022</t>
  </si>
  <si>
    <t>Estimări an 2025</t>
  </si>
  <si>
    <t xml:space="preserve">an n-2 </t>
  </si>
  <si>
    <t>Autoutilitara echipata cu motor max 3000 cmc,cabina simpla, caroserie tip furgon-1 buc</t>
  </si>
  <si>
    <t>Autoutilitara max.3000 cmc,cabina dubla,suprastrucura echipata cu custi pentru caini-act.ecarisaj-2 buc</t>
  </si>
  <si>
    <t>Autoutilitara max.3000 cmc,cabina dubla,platforma  fixa cu obloane-act. Salubrizare stradala-2 buc</t>
  </si>
  <si>
    <t xml:space="preserve">Trim I </t>
  </si>
  <si>
    <t xml:space="preserve">Trim II </t>
  </si>
  <si>
    <t xml:space="preserve">Trim III  </t>
  </si>
  <si>
    <t>Prevederi an 2023</t>
  </si>
  <si>
    <t xml:space="preserve"> Realizat an 2022</t>
  </si>
  <si>
    <t>Prevederi an precedent 2023</t>
  </si>
  <si>
    <t xml:space="preserve"> Preliminat / Realizat an 2023</t>
  </si>
  <si>
    <t>Hot.AGA nr.55 28.02.2023; HCLM Craiova nr.77 27.02.2023</t>
  </si>
  <si>
    <t>cu 17 lei</t>
  </si>
  <si>
    <t xml:space="preserve">Ch de natura salariala aferenta reintregirii sumelor  pe intregul an 2024(majorare salarii an 2023 )personal calificat  </t>
  </si>
  <si>
    <t>Ch de natura salariala reprezentand cresteri aferente indicelui mediu de crestere a preturilor prognozat pe anul 2024</t>
  </si>
  <si>
    <t>ANEXA 2</t>
  </si>
  <si>
    <t>Propuneri an curent 2024</t>
  </si>
  <si>
    <t xml:space="preserve"> Realizat/ Preliminat  an precedent 2023</t>
  </si>
  <si>
    <t>Estimări an 2026</t>
  </si>
  <si>
    <t>an precedent 2023</t>
  </si>
  <si>
    <t>an curent 2024</t>
  </si>
  <si>
    <t>an 2026</t>
  </si>
  <si>
    <t>Autocompactoare cu motor maxim 3000 cmc echipata cu suprastructura compactor maxim 8 mc-  1 buc</t>
  </si>
  <si>
    <t xml:space="preserve">Autoturism electric achizitie prin programul RABLA  -3 buc </t>
  </si>
  <si>
    <t>Automaturatoare dotata cu buncar colectare min 7mc,aspirator frunze si lama deszapezire- 1 buc 2025</t>
  </si>
  <si>
    <t>Autocisterna pentru spalat si stropit cu inalta presiune- 1 buc 2026</t>
  </si>
  <si>
    <t>Generator ceata rece ULV-1 buc 2026</t>
  </si>
  <si>
    <t>30.09.2024</t>
  </si>
  <si>
    <t>31.07.2024</t>
  </si>
  <si>
    <t>31.10.2024</t>
  </si>
  <si>
    <t>30.11.2024</t>
  </si>
  <si>
    <t>31.12.2024</t>
  </si>
  <si>
    <t>Ch de natura salariala datorata majorarii salariului mimim brut pe tara garantat in plata      - pentru anul 2024 -3300 lei /HG 900/2023</t>
  </si>
  <si>
    <t>Maturatoare electrica -spatii inguste , putere motor 5000 W -      1 buc</t>
  </si>
  <si>
    <t>Echipament imprastiat material antiderapant-sararita- cu buncar capacitate neta 500 litri- 4 buc</t>
  </si>
  <si>
    <t>Raspanditor material antiderapant, buncar cu capacitate de incarcare 2500 litri, dotat cu picioare de sprijin pentru depozitare - 3 buc</t>
  </si>
  <si>
    <t>ANEXA</t>
  </si>
  <si>
    <t>AL S.C. SALUBRUTATE CRAIOVA S.R.L.</t>
  </si>
  <si>
    <t xml:space="preserve"> BUGET  DE  VENITURI  ŞI  CHELTUIELI  PE  ANUL 2024</t>
  </si>
  <si>
    <t>PREȘEDINTE DE ȘEDINȚĂ,</t>
  </si>
  <si>
    <t>LUCIAN-COSTIN DINDIRICĂ</t>
  </si>
  <si>
    <t>Buget  an curent 2024</t>
  </si>
  <si>
    <t>la Hotărârea nr.96/29.02.2024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</si>
</sst>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  <numFmt numFmtId="189" formatCode="0.00_ ;\-0.00\ "/>
    <numFmt numFmtId="190" formatCode="0.0_ ;\-0.0\ "/>
    <numFmt numFmtId="191" formatCode="0_ ;\-0\ "/>
    <numFmt numFmtId="192" formatCode="0.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i/>
      <sz val="11"/>
      <name val="Arial"/>
      <family val="2"/>
    </font>
    <font>
      <b/>
      <sz val="11"/>
      <name val="Aial"/>
      <family val="0"/>
    </font>
    <font>
      <sz val="10"/>
      <color indexed="30"/>
      <name val="Arial"/>
      <family val="2"/>
    </font>
    <font>
      <b/>
      <sz val="10"/>
      <color indexed="36"/>
      <name val="Arial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b/>
      <sz val="9"/>
      <color indexed="36"/>
      <name val="Arial"/>
      <family val="2"/>
    </font>
    <font>
      <b/>
      <sz val="10"/>
      <color indexed="40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0"/>
      <color rgb="FFFFFF00"/>
      <name val="Arial"/>
      <family val="2"/>
    </font>
    <font>
      <b/>
      <sz val="10"/>
      <color rgb="FF00B050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b/>
      <sz val="9"/>
      <color rgb="FF7030A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4" borderId="0" applyNumberFormat="0" applyBorder="0" applyAlignment="0" applyProtection="0"/>
    <xf numFmtId="0" fontId="12" fillId="20" borderId="1" applyNumberFormat="0" applyAlignment="0" applyProtection="0"/>
    <xf numFmtId="0" fontId="22" fillId="0" borderId="2" applyNumberFormat="0" applyFill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20" borderId="3" applyNumberFormat="0" applyAlignment="0" applyProtection="0"/>
    <xf numFmtId="0" fontId="2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3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50" applyFont="1" applyFill="1" applyAlignment="1">
      <alignment horizontal="center" vertical="center"/>
      <protection/>
    </xf>
    <xf numFmtId="0" fontId="3" fillId="0" borderId="0" xfId="50" applyFont="1" applyFill="1" applyBorder="1" applyAlignment="1">
      <alignment vertical="center"/>
      <protection/>
    </xf>
    <xf numFmtId="0" fontId="3" fillId="0" borderId="0" xfId="50" applyFont="1" applyFill="1" applyAlignment="1">
      <alignment wrapText="1"/>
      <protection/>
    </xf>
    <xf numFmtId="0" fontId="1" fillId="0" borderId="0" xfId="50" applyFont="1" applyFill="1" applyAlignment="1">
      <alignment horizontal="center"/>
      <protection/>
    </xf>
    <xf numFmtId="0" fontId="3" fillId="0" borderId="0" xfId="50" applyFont="1" applyFill="1">
      <alignment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wrapText="1"/>
      <protection/>
    </xf>
    <xf numFmtId="0" fontId="1" fillId="0" borderId="0" xfId="50" applyFont="1" applyFill="1" applyBorder="1" applyAlignment="1">
      <alignment horizontal="center"/>
      <protection/>
    </xf>
    <xf numFmtId="0" fontId="3" fillId="0" borderId="0" xfId="50" applyFont="1" applyFill="1" applyBorder="1">
      <alignment/>
      <protection/>
    </xf>
    <xf numFmtId="0" fontId="7" fillId="0" borderId="1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vertical="center"/>
      <protection/>
    </xf>
    <xf numFmtId="0" fontId="7" fillId="0" borderId="10" xfId="50" applyFont="1" applyFill="1" applyBorder="1" applyAlignment="1">
      <alignment wrapText="1"/>
      <protection/>
    </xf>
    <xf numFmtId="0" fontId="1" fillId="0" borderId="10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1" fillId="0" borderId="0" xfId="50" applyFont="1" applyFill="1" applyBorder="1" applyAlignment="1">
      <alignment vertical="center"/>
      <protection/>
    </xf>
    <xf numFmtId="0" fontId="0" fillId="0" borderId="0" xfId="50" applyFont="1" applyFill="1" applyBorder="1" applyAlignment="1">
      <alignment horizontal="center"/>
      <protection/>
    </xf>
    <xf numFmtId="0" fontId="0" fillId="0" borderId="0" xfId="50" applyFont="1" applyFill="1" applyBorder="1">
      <alignment/>
      <protection/>
    </xf>
    <xf numFmtId="0" fontId="0" fillId="0" borderId="0" xfId="50" applyFont="1" applyFill="1" applyBorder="1" applyAlignment="1">
      <alignment vertical="center"/>
      <protection/>
    </xf>
    <xf numFmtId="0" fontId="0" fillId="0" borderId="0" xfId="50" applyFont="1" applyFill="1" applyBorder="1" applyAlignment="1">
      <alignment wrapText="1"/>
      <protection/>
    </xf>
    <xf numFmtId="0" fontId="0" fillId="0" borderId="0" xfId="50" applyFont="1" applyFill="1" applyAlignment="1">
      <alignment wrapText="1"/>
      <protection/>
    </xf>
    <xf numFmtId="0" fontId="0" fillId="0" borderId="0" xfId="50" applyFont="1" applyFill="1" applyAlignment="1">
      <alignment horizontal="center"/>
      <protection/>
    </xf>
    <xf numFmtId="0" fontId="1" fillId="0" borderId="0" xfId="50" applyFont="1" applyFill="1" applyBorder="1">
      <alignment/>
      <protection/>
    </xf>
    <xf numFmtId="0" fontId="2" fillId="0" borderId="0" xfId="0" applyFont="1" applyAlignment="1">
      <alignment/>
    </xf>
    <xf numFmtId="0" fontId="7" fillId="0" borderId="0" xfId="50" applyFont="1" applyFill="1" applyBorder="1">
      <alignment/>
      <protection/>
    </xf>
    <xf numFmtId="0" fontId="1" fillId="0" borderId="11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top" wrapText="1"/>
      <protection/>
    </xf>
    <xf numFmtId="0" fontId="3" fillId="0" borderId="0" xfId="50" applyFont="1" applyFill="1" applyAlignment="1">
      <alignment horizontal="left" vertic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50" applyFont="1" applyFill="1" applyBorder="1" applyAlignment="1">
      <alignment horizontal="center" vertical="center" wrapText="1"/>
      <protection/>
    </xf>
    <xf numFmtId="0" fontId="1" fillId="0" borderId="11" xfId="50" applyFont="1" applyFill="1" applyBorder="1" applyAlignment="1">
      <alignment horizontal="center" vertical="center" wrapText="1"/>
      <protection/>
    </xf>
    <xf numFmtId="0" fontId="0" fillId="0" borderId="0" xfId="50" applyFont="1" applyFill="1">
      <alignment/>
      <protection/>
    </xf>
    <xf numFmtId="0" fontId="30" fillId="0" borderId="11" xfId="50" applyFont="1" applyFill="1" applyBorder="1" applyAlignment="1">
      <alignment horizontal="center" vertical="center" wrapText="1"/>
      <protection/>
    </xf>
    <xf numFmtId="0" fontId="30" fillId="0" borderId="11" xfId="50" applyFont="1" applyFill="1" applyBorder="1" applyAlignment="1">
      <alignment horizontal="center" wrapText="1"/>
      <protection/>
    </xf>
    <xf numFmtId="0" fontId="30" fillId="0" borderId="11" xfId="50" applyFont="1" applyFill="1" applyBorder="1" applyAlignment="1">
      <alignment horizontal="center"/>
      <protection/>
    </xf>
    <xf numFmtId="0" fontId="30" fillId="0" borderId="0" xfId="50" applyFont="1" applyFill="1" applyBorder="1" applyAlignment="1">
      <alignment horizontal="center"/>
      <protection/>
    </xf>
    <xf numFmtId="0" fontId="30" fillId="0" borderId="0" xfId="50" applyFont="1" applyFill="1" applyAlignment="1">
      <alignment horizontal="center"/>
      <protection/>
    </xf>
    <xf numFmtId="0" fontId="1" fillId="0" borderId="11" xfId="50" applyFont="1" applyFill="1" applyBorder="1" applyAlignment="1">
      <alignment horizontal="left" vertical="center" wrapText="1"/>
      <protection/>
    </xf>
    <xf numFmtId="0" fontId="1" fillId="0" borderId="11" xfId="50" applyFont="1" applyFill="1" applyBorder="1" applyAlignment="1">
      <alignment vertical="center" wrapText="1"/>
      <protection/>
    </xf>
    <xf numFmtId="0" fontId="1" fillId="0" borderId="11" xfId="50" applyFont="1" applyFill="1" applyBorder="1" applyAlignment="1">
      <alignment horizontal="left" vertical="top" wrapText="1"/>
      <protection/>
    </xf>
    <xf numFmtId="0" fontId="0" fillId="0" borderId="11" xfId="50" applyFont="1" applyFill="1" applyBorder="1" applyAlignment="1">
      <alignment horizontal="center" wrapText="1"/>
      <protection/>
    </xf>
    <xf numFmtId="0" fontId="1" fillId="0" borderId="12" xfId="51" applyFont="1" applyFill="1" applyBorder="1" applyAlignment="1">
      <alignment vertical="top" wrapText="1"/>
      <protection/>
    </xf>
    <xf numFmtId="0" fontId="1" fillId="0" borderId="14" xfId="50" applyFont="1" applyFill="1" applyBorder="1" applyAlignment="1">
      <alignment vertical="center" wrapText="1"/>
      <protection/>
    </xf>
    <xf numFmtId="0" fontId="1" fillId="0" borderId="15" xfId="50" applyFont="1" applyFill="1" applyBorder="1" applyAlignment="1">
      <alignment vertical="center" wrapText="1"/>
      <protection/>
    </xf>
    <xf numFmtId="0" fontId="1" fillId="0" borderId="16" xfId="50" applyFont="1" applyFill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1" fillId="0" borderId="14" xfId="50" applyFont="1" applyFill="1" applyBorder="1" applyAlignment="1">
      <alignment horizontal="left" vertical="center" wrapText="1"/>
      <protection/>
    </xf>
    <xf numFmtId="0" fontId="0" fillId="0" borderId="11" xfId="50" applyFont="1" applyFill="1" applyBorder="1" applyAlignment="1">
      <alignment horizontal="left" vertical="top" wrapText="1"/>
      <protection/>
    </xf>
    <xf numFmtId="0" fontId="0" fillId="0" borderId="18" xfId="0" applyFont="1" applyBorder="1" applyAlignment="1">
      <alignment vertical="top" wrapText="1"/>
    </xf>
    <xf numFmtId="0" fontId="1" fillId="0" borderId="0" xfId="50" applyFont="1" applyFill="1" applyBorder="1" applyAlignment="1">
      <alignment vertical="center" wrapText="1"/>
      <protection/>
    </xf>
    <xf numFmtId="0" fontId="0" fillId="0" borderId="0" xfId="50" applyFont="1" applyFill="1" applyBorder="1" applyAlignment="1">
      <alignment horizontal="left" vertical="top" wrapText="1"/>
      <protection/>
    </xf>
    <xf numFmtId="0" fontId="0" fillId="0" borderId="0" xfId="50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1" fillId="0" borderId="0" xfId="50" applyFont="1" applyFill="1" applyBorder="1">
      <alignment/>
      <protection/>
    </xf>
    <xf numFmtId="3" fontId="2" fillId="0" borderId="0" xfId="0" applyNumberFormat="1" applyFont="1" applyAlignment="1">
      <alignment/>
    </xf>
    <xf numFmtId="0" fontId="32" fillId="0" borderId="11" xfId="50" applyFont="1" applyFill="1" applyBorder="1" applyAlignment="1">
      <alignment horizontal="center" wrapText="1"/>
      <protection/>
    </xf>
    <xf numFmtId="3" fontId="1" fillId="0" borderId="12" xfId="0" applyNumberFormat="1" applyFont="1" applyBorder="1" applyAlignment="1">
      <alignment horizontal="center"/>
    </xf>
    <xf numFmtId="2" fontId="32" fillId="0" borderId="11" xfId="50" applyNumberFormat="1" applyFont="1" applyFill="1" applyBorder="1" applyAlignment="1">
      <alignment horizontal="center" wrapText="1"/>
      <protection/>
    </xf>
    <xf numFmtId="2" fontId="0" fillId="0" borderId="11" xfId="50" applyNumberFormat="1" applyFont="1" applyFill="1" applyBorder="1">
      <alignment/>
      <protection/>
    </xf>
    <xf numFmtId="0" fontId="32" fillId="0" borderId="11" xfId="50" applyFont="1" applyFill="1" applyBorder="1" applyAlignment="1">
      <alignment horizontal="center"/>
      <protection/>
    </xf>
    <xf numFmtId="2" fontId="32" fillId="0" borderId="11" xfId="50" applyNumberFormat="1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8" fillId="0" borderId="0" xfId="51" applyFont="1" applyFill="1" applyBorder="1" applyAlignment="1">
      <alignment horizontal="center" wrapText="1"/>
      <protection/>
    </xf>
    <xf numFmtId="0" fontId="32" fillId="24" borderId="11" xfId="50" applyFont="1" applyFill="1" applyBorder="1" applyAlignment="1">
      <alignment horizontal="center" wrapText="1"/>
      <protection/>
    </xf>
    <xf numFmtId="2" fontId="32" fillId="24" borderId="11" xfId="50" applyNumberFormat="1" applyFont="1" applyFill="1" applyBorder="1" applyAlignment="1">
      <alignment horizontal="center" wrapText="1"/>
      <protection/>
    </xf>
    <xf numFmtId="0" fontId="0" fillId="24" borderId="34" xfId="0" applyFont="1" applyFill="1" applyBorder="1" applyAlignment="1">
      <alignment/>
    </xf>
    <xf numFmtId="0" fontId="33" fillId="0" borderId="0" xfId="0" applyFont="1" applyAlignment="1">
      <alignment/>
    </xf>
    <xf numFmtId="0" fontId="30" fillId="24" borderId="28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0" xfId="51" applyFont="1" applyFill="1" applyBorder="1">
      <alignment/>
      <protection/>
    </xf>
    <xf numFmtId="2" fontId="30" fillId="0" borderId="12" xfId="0" applyNumberFormat="1" applyFont="1" applyBorder="1" applyAlignment="1">
      <alignment horizontal="center"/>
    </xf>
    <xf numFmtId="0" fontId="32" fillId="24" borderId="11" xfId="50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24" borderId="0" xfId="50" applyFont="1" applyFill="1" applyAlignment="1">
      <alignment horizontal="center"/>
      <protection/>
    </xf>
    <xf numFmtId="0" fontId="0" fillId="24" borderId="0" xfId="50" applyFont="1" applyFill="1" applyBorder="1">
      <alignment/>
      <protection/>
    </xf>
    <xf numFmtId="0" fontId="0" fillId="24" borderId="0" xfId="50" applyFont="1" applyFill="1" applyBorder="1" applyAlignment="1">
      <alignment horizontal="center"/>
      <protection/>
    </xf>
    <xf numFmtId="0" fontId="3" fillId="24" borderId="0" xfId="50" applyFont="1" applyFill="1" applyBorder="1" applyAlignment="1">
      <alignment horizontal="center"/>
      <protection/>
    </xf>
    <xf numFmtId="0" fontId="7" fillId="24" borderId="10" xfId="50" applyFont="1" applyFill="1" applyBorder="1" applyAlignment="1">
      <alignment horizontal="center"/>
      <protection/>
    </xf>
    <xf numFmtId="0" fontId="30" fillId="24" borderId="11" xfId="50" applyFont="1" applyFill="1" applyBorder="1" applyAlignment="1">
      <alignment horizontal="center" wrapText="1"/>
      <protection/>
    </xf>
    <xf numFmtId="0" fontId="0" fillId="24" borderId="0" xfId="50" applyFont="1" applyFill="1" applyAlignment="1">
      <alignment horizontal="center"/>
      <protection/>
    </xf>
    <xf numFmtId="0" fontId="8" fillId="24" borderId="0" xfId="0" applyFont="1" applyFill="1" applyAlignment="1">
      <alignment/>
    </xf>
    <xf numFmtId="0" fontId="0" fillId="24" borderId="0" xfId="50" applyFont="1" applyFill="1">
      <alignment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" fillId="25" borderId="12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2" xfId="51" applyFont="1" applyFill="1" applyBorder="1" applyAlignment="1">
      <alignment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1" fillId="26" borderId="11" xfId="50" applyFont="1" applyFill="1" applyBorder="1" applyAlignment="1">
      <alignment horizontal="left" vertical="center" wrapText="1"/>
      <protection/>
    </xf>
    <xf numFmtId="0" fontId="1" fillId="26" borderId="11" xfId="50" applyFont="1" applyFill="1" applyBorder="1" applyAlignment="1">
      <alignment horizontal="center" vertical="center" wrapText="1"/>
      <protection/>
    </xf>
    <xf numFmtId="0" fontId="1" fillId="26" borderId="11" xfId="50" applyFont="1" applyFill="1" applyBorder="1" applyAlignment="1">
      <alignment vertical="center" wrapText="1"/>
      <protection/>
    </xf>
    <xf numFmtId="0" fontId="0" fillId="26" borderId="11" xfId="50" applyFont="1" applyFill="1" applyBorder="1" applyAlignment="1">
      <alignment horizontal="center" wrapText="1"/>
      <protection/>
    </xf>
    <xf numFmtId="0" fontId="32" fillId="26" borderId="11" xfId="50" applyFont="1" applyFill="1" applyBorder="1" applyAlignment="1">
      <alignment horizontal="center" wrapText="1"/>
      <protection/>
    </xf>
    <xf numFmtId="2" fontId="32" fillId="26" borderId="11" xfId="50" applyNumberFormat="1" applyFont="1" applyFill="1" applyBorder="1" applyAlignment="1">
      <alignment horizontal="center" wrapText="1"/>
      <protection/>
    </xf>
    <xf numFmtId="2" fontId="0" fillId="26" borderId="11" xfId="50" applyNumberFormat="1" applyFont="1" applyFill="1" applyBorder="1">
      <alignment/>
      <protection/>
    </xf>
    <xf numFmtId="1" fontId="32" fillId="0" borderId="11" xfId="50" applyNumberFormat="1" applyFont="1" applyFill="1" applyBorder="1" applyAlignment="1">
      <alignment horizontal="center" wrapText="1"/>
      <protection/>
    </xf>
    <xf numFmtId="1" fontId="32" fillId="24" borderId="11" xfId="50" applyNumberFormat="1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horizontal="left" vertical="center"/>
      <protection/>
    </xf>
    <xf numFmtId="0" fontId="32" fillId="0" borderId="12" xfId="51" applyFont="1" applyFill="1" applyBorder="1" applyAlignment="1">
      <alignment horizontal="center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left" vertical="top" wrapText="1"/>
      <protection/>
    </xf>
    <xf numFmtId="0" fontId="0" fillId="0" borderId="12" xfId="51" applyFont="1" applyFill="1" applyBorder="1" applyAlignment="1">
      <alignment horizontal="center"/>
      <protection/>
    </xf>
    <xf numFmtId="2" fontId="32" fillId="0" borderId="12" xfId="51" applyNumberFormat="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3" fillId="0" borderId="0" xfId="50" applyFont="1" applyFill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4" fillId="0" borderId="0" xfId="50" applyFont="1" applyFill="1" applyBorder="1">
      <alignment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wrapText="1"/>
      <protection/>
    </xf>
    <xf numFmtId="0" fontId="1" fillId="0" borderId="0" xfId="51" applyFont="1" applyFill="1" applyBorder="1" applyAlignment="1">
      <alignment horizontal="center"/>
      <protection/>
    </xf>
    <xf numFmtId="0" fontId="3" fillId="0" borderId="0" xfId="51" applyFont="1" applyFill="1" applyBorder="1">
      <alignment/>
      <protection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wrapText="1"/>
      <protection/>
    </xf>
    <xf numFmtId="0" fontId="7" fillId="0" borderId="0" xfId="51" applyFont="1" applyFill="1" applyBorder="1">
      <alignment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36" xfId="51" applyFont="1" applyFill="1" applyBorder="1" applyAlignment="1">
      <alignment horizontal="center" vertical="center" wrapText="1"/>
      <protection/>
    </xf>
    <xf numFmtId="0" fontId="1" fillId="0" borderId="37" xfId="51" applyFont="1" applyFill="1" applyBorder="1" applyAlignment="1">
      <alignment horizontal="center" vertical="center" wrapText="1"/>
      <protection/>
    </xf>
    <xf numFmtId="0" fontId="1" fillId="0" borderId="38" xfId="51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30" fillId="0" borderId="40" xfId="51" applyFont="1" applyFill="1" applyBorder="1" applyAlignment="1">
      <alignment horizontal="center" vertical="center" wrapText="1"/>
      <protection/>
    </xf>
    <xf numFmtId="0" fontId="1" fillId="0" borderId="40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32" fillId="0" borderId="12" xfId="51" applyFont="1" applyFill="1" applyBorder="1">
      <alignment/>
      <protection/>
    </xf>
    <xf numFmtId="0" fontId="1" fillId="0" borderId="12" xfId="51" applyFont="1" applyFill="1" applyBorder="1" applyAlignment="1">
      <alignment vertical="center"/>
      <protection/>
    </xf>
    <xf numFmtId="0" fontId="0" fillId="0" borderId="12" xfId="51" applyFont="1" applyFill="1" applyBorder="1" applyAlignment="1">
      <alignment vertical="top" wrapText="1"/>
      <protection/>
    </xf>
    <xf numFmtId="0" fontId="1" fillId="0" borderId="36" xfId="51" applyFont="1" applyFill="1" applyBorder="1" applyAlignment="1">
      <alignment horizontal="left" vertical="top" wrapText="1"/>
      <protection/>
    </xf>
    <xf numFmtId="2" fontId="32" fillId="0" borderId="12" xfId="51" applyNumberFormat="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left" vertical="top" wrapText="1"/>
      <protection/>
    </xf>
    <xf numFmtId="0" fontId="1" fillId="0" borderId="12" xfId="51" applyFont="1" applyFill="1" applyBorder="1" applyAlignment="1">
      <alignment horizontal="left" vertical="center" wrapText="1"/>
      <protection/>
    </xf>
    <xf numFmtId="0" fontId="1" fillId="0" borderId="38" xfId="51" applyFont="1" applyFill="1" applyBorder="1" applyAlignment="1">
      <alignment horizontal="left" vertical="center" wrapText="1"/>
      <protection/>
    </xf>
    <xf numFmtId="0" fontId="1" fillId="0" borderId="12" xfId="51" applyFont="1" applyFill="1" applyBorder="1" applyAlignment="1">
      <alignment vertical="center" wrapText="1"/>
      <protection/>
    </xf>
    <xf numFmtId="0" fontId="28" fillId="0" borderId="12" xfId="51" applyFont="1" applyFill="1" applyBorder="1" applyAlignment="1">
      <alignment wrapText="1"/>
      <protection/>
    </xf>
    <xf numFmtId="0" fontId="0" fillId="0" borderId="12" xfId="51" applyFont="1" applyFill="1" applyBorder="1">
      <alignment/>
      <protection/>
    </xf>
    <xf numFmtId="49" fontId="1" fillId="0" borderId="12" xfId="51" applyNumberFormat="1" applyFont="1" applyFill="1" applyBorder="1" applyAlignment="1">
      <alignment horizontal="left" vertical="top" wrapText="1"/>
      <protection/>
    </xf>
    <xf numFmtId="0" fontId="48" fillId="0" borderId="12" xfId="51" applyFont="1" applyFill="1" applyBorder="1" applyAlignment="1">
      <alignment horizontal="center"/>
      <protection/>
    </xf>
    <xf numFmtId="0" fontId="1" fillId="0" borderId="12" xfId="51" applyFont="1" applyFill="1" applyBorder="1" applyAlignment="1">
      <alignment horizontal="left" vertical="center"/>
      <protection/>
    </xf>
    <xf numFmtId="0" fontId="1" fillId="0" borderId="36" xfId="51" applyFont="1" applyFill="1" applyBorder="1" applyAlignment="1">
      <alignment vertical="top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49" fontId="1" fillId="0" borderId="36" xfId="51" applyNumberFormat="1" applyFont="1" applyFill="1" applyBorder="1" applyAlignment="1">
      <alignment horizontal="left" vertical="top" wrapText="1"/>
      <protection/>
    </xf>
    <xf numFmtId="0" fontId="1" fillId="0" borderId="39" xfId="51" applyFont="1" applyFill="1" applyBorder="1" applyAlignment="1">
      <alignment horizontal="left" vertical="top" wrapText="1"/>
      <protection/>
    </xf>
    <xf numFmtId="0" fontId="32" fillId="0" borderId="39" xfId="51" applyFont="1" applyFill="1" applyBorder="1" applyAlignment="1">
      <alignment horizontal="center"/>
      <protection/>
    </xf>
    <xf numFmtId="0" fontId="1" fillId="0" borderId="39" xfId="50" applyFont="1" applyFill="1" applyBorder="1" applyAlignment="1">
      <alignment horizontal="center" vertical="center" wrapText="1"/>
      <protection/>
    </xf>
    <xf numFmtId="0" fontId="1" fillId="0" borderId="12" xfId="50" applyFont="1" applyFill="1" applyBorder="1" applyAlignment="1">
      <alignment horizontal="center" vertical="center" wrapText="1"/>
      <protection/>
    </xf>
    <xf numFmtId="0" fontId="1" fillId="0" borderId="12" xfId="50" applyFont="1" applyFill="1" applyBorder="1" applyAlignment="1">
      <alignment horizontal="left" vertical="top" wrapText="1"/>
      <protection/>
    </xf>
    <xf numFmtId="0" fontId="32" fillId="0" borderId="12" xfId="50" applyFont="1" applyFill="1" applyBorder="1" applyAlignment="1">
      <alignment horizontal="center" wrapText="1"/>
      <protection/>
    </xf>
    <xf numFmtId="0" fontId="0" fillId="0" borderId="41" xfId="51" applyFont="1" applyFill="1" applyBorder="1" applyAlignment="1">
      <alignment horizontal="center" vertical="center" wrapText="1"/>
      <protection/>
    </xf>
    <xf numFmtId="0" fontId="32" fillId="0" borderId="40" xfId="51" applyFont="1" applyFill="1" applyBorder="1">
      <alignment/>
      <protection/>
    </xf>
    <xf numFmtId="0" fontId="32" fillId="0" borderId="40" xfId="51" applyFont="1" applyFill="1" applyBorder="1" applyAlignment="1">
      <alignment horizontal="center"/>
      <protection/>
    </xf>
    <xf numFmtId="0" fontId="49" fillId="0" borderId="40" xfId="51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 wrapText="1"/>
      <protection/>
    </xf>
    <xf numFmtId="0" fontId="7" fillId="0" borderId="37" xfId="51" applyFont="1" applyFill="1" applyBorder="1" applyAlignment="1">
      <alignment horizontal="center" vertical="center"/>
      <protection/>
    </xf>
    <xf numFmtId="0" fontId="8" fillId="0" borderId="36" xfId="51" applyFont="1" applyFill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32" fillId="0" borderId="12" xfId="51" applyFont="1" applyFill="1" applyBorder="1" applyAlignment="1">
      <alignment horizontal="center" vertical="center"/>
      <protection/>
    </xf>
    <xf numFmtId="0" fontId="0" fillId="0" borderId="37" xfId="51" applyFont="1" applyFill="1" applyBorder="1" applyAlignment="1">
      <alignment horizontal="center" vertical="center"/>
      <protection/>
    </xf>
    <xf numFmtId="0" fontId="0" fillId="0" borderId="36" xfId="51" applyFont="1" applyFill="1" applyBorder="1" applyAlignment="1">
      <alignment horizontal="center" vertical="center"/>
      <protection/>
    </xf>
    <xf numFmtId="0" fontId="0" fillId="0" borderId="39" xfId="51" applyFont="1" applyFill="1" applyBorder="1" applyAlignment="1">
      <alignment horizontal="center" vertical="center"/>
      <protection/>
    </xf>
    <xf numFmtId="0" fontId="0" fillId="0" borderId="40" xfId="51" applyFont="1" applyFill="1" applyBorder="1" applyAlignment="1">
      <alignment horizontal="center" vertical="center"/>
      <protection/>
    </xf>
    <xf numFmtId="0" fontId="0" fillId="0" borderId="42" xfId="51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left" vertical="top" wrapText="1"/>
      <protection/>
    </xf>
    <xf numFmtId="0" fontId="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top" wrapText="1"/>
      <protection/>
    </xf>
    <xf numFmtId="0" fontId="7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/>
      <protection/>
    </xf>
    <xf numFmtId="0" fontId="8" fillId="0" borderId="0" xfId="51" applyFont="1" applyFill="1" applyBorder="1">
      <alignment/>
      <protection/>
    </xf>
    <xf numFmtId="0" fontId="8" fillId="0" borderId="0" xfId="51" applyFont="1" applyFill="1" applyBorder="1" applyAlignment="1">
      <alignment wrapText="1"/>
      <protection/>
    </xf>
    <xf numFmtId="0" fontId="0" fillId="0" borderId="0" xfId="51" applyFont="1" applyFill="1" applyBorder="1" applyAlignment="1">
      <alignment wrapText="1"/>
      <protection/>
    </xf>
    <xf numFmtId="0" fontId="7" fillId="26" borderId="43" xfId="0" applyFont="1" applyFill="1" applyBorder="1" applyAlignment="1">
      <alignment wrapText="1"/>
    </xf>
    <xf numFmtId="0" fontId="7" fillId="26" borderId="44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26" borderId="40" xfId="0" applyFont="1" applyFill="1" applyBorder="1" applyAlignment="1">
      <alignment wrapText="1"/>
    </xf>
    <xf numFmtId="0" fontId="7" fillId="26" borderId="40" xfId="0" applyFont="1" applyFill="1" applyBorder="1" applyAlignment="1">
      <alignment horizontal="center" wrapText="1"/>
    </xf>
    <xf numFmtId="0" fontId="7" fillId="26" borderId="4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vertical="top" wrapText="1"/>
    </xf>
    <xf numFmtId="0" fontId="1" fillId="0" borderId="36" xfId="51" applyFont="1" applyFill="1" applyBorder="1" applyAlignment="1">
      <alignment vertical="center"/>
      <protection/>
    </xf>
    <xf numFmtId="1" fontId="0" fillId="0" borderId="11" xfId="50" applyNumberFormat="1" applyFont="1" applyFill="1" applyBorder="1" applyAlignment="1">
      <alignment horizontal="center"/>
      <protection/>
    </xf>
    <xf numFmtId="0" fontId="8" fillId="26" borderId="38" xfId="0" applyFont="1" applyFill="1" applyBorder="1" applyAlignment="1">
      <alignment/>
    </xf>
    <xf numFmtId="3" fontId="7" fillId="26" borderId="12" xfId="0" applyNumberFormat="1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50" fillId="0" borderId="37" xfId="51" applyFont="1" applyFill="1" applyBorder="1" applyAlignment="1">
      <alignment horizontal="center" vertical="center" wrapText="1"/>
      <protection/>
    </xf>
    <xf numFmtId="0" fontId="50" fillId="0" borderId="41" xfId="51" applyFont="1" applyFill="1" applyBorder="1" applyAlignment="1">
      <alignment horizontal="center" vertical="center" wrapText="1"/>
      <protection/>
    </xf>
    <xf numFmtId="0" fontId="51" fillId="0" borderId="40" xfId="51" applyFont="1" applyFill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52" fillId="0" borderId="40" xfId="51" applyFont="1" applyFill="1" applyBorder="1" applyAlignment="1">
      <alignment horizontal="center"/>
      <protection/>
    </xf>
    <xf numFmtId="0" fontId="53" fillId="0" borderId="0" xfId="51" applyFont="1" applyFill="1" applyBorder="1">
      <alignment/>
      <protection/>
    </xf>
    <xf numFmtId="0" fontId="8" fillId="0" borderId="0" xfId="0" applyFont="1" applyFill="1" applyAlignment="1">
      <alignment wrapText="1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44" xfId="0" applyFont="1" applyFill="1" applyBorder="1" applyAlignment="1">
      <alignment wrapText="1"/>
    </xf>
    <xf numFmtId="0" fontId="7" fillId="0" borderId="44" xfId="0" applyFont="1" applyFill="1" applyBorder="1" applyAlignment="1">
      <alignment wrapText="1"/>
    </xf>
    <xf numFmtId="0" fontId="8" fillId="0" borderId="44" xfId="0" applyFont="1" applyFill="1" applyBorder="1" applyAlignment="1">
      <alignment/>
    </xf>
    <xf numFmtId="0" fontId="8" fillId="0" borderId="44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35" fillId="0" borderId="38" xfId="0" applyFont="1" applyFill="1" applyBorder="1" applyAlignment="1">
      <alignment/>
    </xf>
    <xf numFmtId="0" fontId="35" fillId="0" borderId="44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38" xfId="0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7" fillId="0" borderId="49" xfId="0" applyFont="1" applyFill="1" applyBorder="1" applyAlignment="1">
      <alignment wrapText="1"/>
    </xf>
    <xf numFmtId="0" fontId="7" fillId="0" borderId="31" xfId="0" applyFont="1" applyFill="1" applyBorder="1" applyAlignment="1">
      <alignment/>
    </xf>
    <xf numFmtId="0" fontId="8" fillId="26" borderId="43" xfId="0" applyFont="1" applyFill="1" applyBorder="1" applyAlignment="1">
      <alignment horizontal="center" vertical="center" wrapText="1"/>
    </xf>
    <xf numFmtId="0" fontId="8" fillId="26" borderId="45" xfId="0" applyFont="1" applyFill="1" applyBorder="1" applyAlignment="1">
      <alignment horizontal="center" vertical="center" wrapText="1"/>
    </xf>
    <xf numFmtId="0" fontId="8" fillId="26" borderId="44" xfId="0" applyFont="1" applyFill="1" applyBorder="1" applyAlignment="1">
      <alignment horizontal="center" vertical="center" wrapText="1"/>
    </xf>
    <xf numFmtId="1" fontId="7" fillId="26" borderId="12" xfId="0" applyNumberFormat="1" applyFont="1" applyFill="1" applyBorder="1" applyAlignment="1">
      <alignment horizontal="center"/>
    </xf>
    <xf numFmtId="3" fontId="8" fillId="26" borderId="12" xfId="0" applyNumberFormat="1" applyFont="1" applyFill="1" applyBorder="1" applyAlignment="1">
      <alignment/>
    </xf>
    <xf numFmtId="3" fontId="8" fillId="26" borderId="12" xfId="0" applyNumberFormat="1" applyFont="1" applyFill="1" applyBorder="1" applyAlignment="1">
      <alignment horizontal="center"/>
    </xf>
    <xf numFmtId="0" fontId="8" fillId="26" borderId="12" xfId="0" applyFont="1" applyFill="1" applyBorder="1" applyAlignment="1">
      <alignment horizontal="center"/>
    </xf>
    <xf numFmtId="191" fontId="7" fillId="26" borderId="12" xfId="63" applyNumberFormat="1" applyFont="1" applyFill="1" applyBorder="1" applyAlignment="1">
      <alignment horizontal="center" vertical="center"/>
    </xf>
    <xf numFmtId="0" fontId="8" fillId="26" borderId="31" xfId="0" applyFont="1" applyFill="1" applyBorder="1" applyAlignment="1">
      <alignment horizontal="center"/>
    </xf>
    <xf numFmtId="0" fontId="36" fillId="0" borderId="40" xfId="51" applyFont="1" applyFill="1" applyBorder="1" applyAlignment="1">
      <alignment horizontal="center" vertical="center" wrapText="1"/>
      <protection/>
    </xf>
    <xf numFmtId="1" fontId="7" fillId="26" borderId="12" xfId="0" applyNumberFormat="1" applyFont="1" applyFill="1" applyBorder="1" applyAlignment="1">
      <alignment horizontal="center"/>
    </xf>
    <xf numFmtId="0" fontId="1" fillId="26" borderId="12" xfId="51" applyFont="1" applyFill="1" applyBorder="1" applyAlignment="1">
      <alignment horizontal="center" vertical="center"/>
      <protection/>
    </xf>
    <xf numFmtId="0" fontId="48" fillId="26" borderId="12" xfId="51" applyFont="1" applyFill="1" applyBorder="1" applyAlignment="1">
      <alignment horizontal="center"/>
      <protection/>
    </xf>
    <xf numFmtId="0" fontId="32" fillId="26" borderId="12" xfId="51" applyFont="1" applyFill="1" applyBorder="1" applyAlignment="1">
      <alignment horizontal="center"/>
      <protection/>
    </xf>
    <xf numFmtId="2" fontId="32" fillId="26" borderId="12" xfId="51" applyNumberFormat="1" applyFont="1" applyFill="1" applyBorder="1" applyAlignment="1">
      <alignment horizontal="center"/>
      <protection/>
    </xf>
    <xf numFmtId="2" fontId="32" fillId="26" borderId="12" xfId="51" applyNumberFormat="1" applyFont="1" applyFill="1" applyBorder="1">
      <alignment/>
      <protection/>
    </xf>
    <xf numFmtId="0" fontId="0" fillId="26" borderId="12" xfId="51" applyFont="1" applyFill="1" applyBorder="1" applyAlignment="1">
      <alignment horizontal="center"/>
      <protection/>
    </xf>
    <xf numFmtId="0" fontId="32" fillId="26" borderId="40" xfId="51" applyFont="1" applyFill="1" applyBorder="1">
      <alignment/>
      <protection/>
    </xf>
    <xf numFmtId="0" fontId="32" fillId="26" borderId="40" xfId="51" applyFont="1" applyFill="1" applyBorder="1" applyAlignment="1">
      <alignment horizontal="center"/>
      <protection/>
    </xf>
    <xf numFmtId="1" fontId="32" fillId="0" borderId="40" xfId="51" applyNumberFormat="1" applyFont="1" applyFill="1" applyBorder="1" applyAlignment="1">
      <alignment horizontal="center"/>
      <protection/>
    </xf>
    <xf numFmtId="0" fontId="1" fillId="26" borderId="39" xfId="51" applyFont="1" applyFill="1" applyBorder="1" applyAlignment="1">
      <alignment horizontal="center" vertical="center" wrapText="1"/>
      <protection/>
    </xf>
    <xf numFmtId="0" fontId="0" fillId="26" borderId="41" xfId="51" applyFont="1" applyFill="1" applyBorder="1" applyAlignment="1">
      <alignment horizontal="center" vertical="center" wrapText="1"/>
      <protection/>
    </xf>
    <xf numFmtId="0" fontId="1" fillId="26" borderId="40" xfId="51" applyFont="1" applyFill="1" applyBorder="1" applyAlignment="1">
      <alignment horizontal="center" vertical="center"/>
      <protection/>
    </xf>
    <xf numFmtId="0" fontId="0" fillId="26" borderId="0" xfId="50" applyFont="1" applyFill="1" applyBorder="1">
      <alignment/>
      <protection/>
    </xf>
    <xf numFmtId="0" fontId="4" fillId="26" borderId="0" xfId="50" applyFont="1" applyFill="1" applyBorder="1">
      <alignment/>
      <protection/>
    </xf>
    <xf numFmtId="0" fontId="3" fillId="26" borderId="0" xfId="51" applyFont="1" applyFill="1" applyBorder="1">
      <alignment/>
      <protection/>
    </xf>
    <xf numFmtId="0" fontId="7" fillId="26" borderId="0" xfId="51" applyFont="1" applyFill="1" applyBorder="1">
      <alignment/>
      <protection/>
    </xf>
    <xf numFmtId="0" fontId="1" fillId="26" borderId="40" xfId="51" applyFont="1" applyFill="1" applyBorder="1" applyAlignment="1">
      <alignment horizontal="center" vertical="center" wrapText="1"/>
      <protection/>
    </xf>
    <xf numFmtId="0" fontId="32" fillId="26" borderId="12" xfId="51" applyFont="1" applyFill="1" applyBorder="1">
      <alignment/>
      <protection/>
    </xf>
    <xf numFmtId="0" fontId="32" fillId="26" borderId="39" xfId="51" applyFont="1" applyFill="1" applyBorder="1" applyAlignment="1">
      <alignment horizontal="center"/>
      <protection/>
    </xf>
    <xf numFmtId="0" fontId="32" fillId="26" borderId="12" xfId="50" applyFont="1" applyFill="1" applyBorder="1" applyAlignment="1">
      <alignment horizontal="center" wrapText="1"/>
      <protection/>
    </xf>
    <xf numFmtId="0" fontId="52" fillId="26" borderId="40" xfId="51" applyFont="1" applyFill="1" applyBorder="1" applyAlignment="1">
      <alignment horizontal="center"/>
      <protection/>
    </xf>
    <xf numFmtId="0" fontId="32" fillId="26" borderId="12" xfId="51" applyFont="1" applyFill="1" applyBorder="1" applyAlignment="1">
      <alignment horizontal="center" vertical="center"/>
      <protection/>
    </xf>
    <xf numFmtId="0" fontId="0" fillId="26" borderId="12" xfId="51" applyFont="1" applyFill="1" applyBorder="1" applyAlignment="1">
      <alignment horizontal="center" vertical="center"/>
      <protection/>
    </xf>
    <xf numFmtId="0" fontId="0" fillId="26" borderId="0" xfId="51" applyFont="1" applyFill="1" applyBorder="1">
      <alignment/>
      <protection/>
    </xf>
    <xf numFmtId="0" fontId="0" fillId="26" borderId="0" xfId="50" applyFont="1" applyFill="1" applyBorder="1" applyAlignment="1">
      <alignment horizontal="left" vertical="center"/>
      <protection/>
    </xf>
    <xf numFmtId="0" fontId="32" fillId="27" borderId="12" xfId="51" applyFont="1" applyFill="1" applyBorder="1" applyAlignment="1">
      <alignment horizontal="center"/>
      <protection/>
    </xf>
    <xf numFmtId="0" fontId="38" fillId="0" borderId="44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8" fillId="0" borderId="50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/>
    </xf>
    <xf numFmtId="191" fontId="7" fillId="0" borderId="12" xfId="63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7" fillId="26" borderId="12" xfId="0" applyNumberFormat="1" applyFont="1" applyFill="1" applyBorder="1" applyAlignment="1">
      <alignment horizontal="center" vertical="center"/>
    </xf>
    <xf numFmtId="0" fontId="7" fillId="26" borderId="0" xfId="0" applyFont="1" applyFill="1" applyAlignment="1">
      <alignment horizontal="center" vertical="center"/>
    </xf>
    <xf numFmtId="0" fontId="1" fillId="0" borderId="40" xfId="51" applyFont="1" applyFill="1" applyBorder="1" applyAlignment="1">
      <alignment horizontal="center" vertical="center" wrapText="1"/>
      <protection/>
    </xf>
    <xf numFmtId="0" fontId="1" fillId="0" borderId="39" xfId="51" applyFont="1" applyFill="1" applyBorder="1" applyAlignment="1">
      <alignment horizontal="center" vertical="center" wrapText="1"/>
      <protection/>
    </xf>
    <xf numFmtId="0" fontId="1" fillId="0" borderId="0" xfId="50" applyFont="1" applyFill="1" applyBorder="1" applyAlignment="1">
      <alignment horizontal="right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" fillId="0" borderId="16" xfId="50" applyFont="1" applyFill="1" applyBorder="1" applyAlignment="1">
      <alignment horizontal="center" vertical="center" wrapText="1"/>
      <protection/>
    </xf>
    <xf numFmtId="0" fontId="1" fillId="0" borderId="17" xfId="50" applyFont="1" applyFill="1" applyBorder="1" applyAlignment="1">
      <alignment horizontal="center" vertical="center" wrapText="1"/>
      <protection/>
    </xf>
    <xf numFmtId="0" fontId="7" fillId="0" borderId="11" xfId="50" applyFont="1" applyFill="1" applyBorder="1" applyAlignment="1">
      <alignment horizontal="left" vertical="center" wrapText="1"/>
      <protection/>
    </xf>
    <xf numFmtId="0" fontId="0" fillId="0" borderId="11" xfId="50" applyFont="1" applyFill="1" applyBorder="1" applyAlignment="1">
      <alignment horizontal="left" vertical="center" wrapText="1"/>
      <protection/>
    </xf>
    <xf numFmtId="0" fontId="7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0" fontId="1" fillId="0" borderId="11" xfId="50" applyFont="1" applyFill="1" applyBorder="1" applyAlignment="1">
      <alignment horizontal="left" vertical="top" wrapText="1"/>
      <protection/>
    </xf>
    <xf numFmtId="0" fontId="0" fillId="0" borderId="11" xfId="50" applyFont="1" applyFill="1" applyBorder="1" applyAlignment="1">
      <alignment horizontal="left" wrapText="1"/>
      <protection/>
    </xf>
    <xf numFmtId="0" fontId="1" fillId="26" borderId="11" xfId="50" applyFont="1" applyFill="1" applyBorder="1" applyAlignment="1">
      <alignment horizontal="left" vertical="top" wrapText="1"/>
      <protection/>
    </xf>
    <xf numFmtId="0" fontId="1" fillId="0" borderId="14" xfId="50" applyFont="1" applyFill="1" applyBorder="1" applyAlignment="1">
      <alignment horizontal="left" vertical="top" wrapText="1"/>
      <protection/>
    </xf>
    <xf numFmtId="0" fontId="30" fillId="0" borderId="11" xfId="50" applyFont="1" applyFill="1" applyBorder="1" applyAlignment="1">
      <alignment horizontal="center" wrapText="1"/>
      <protection/>
    </xf>
    <xf numFmtId="0" fontId="1" fillId="0" borderId="16" xfId="51" applyFont="1" applyFill="1" applyBorder="1" applyAlignment="1">
      <alignment horizontal="center" vertical="center" wrapText="1"/>
      <protection/>
    </xf>
    <xf numFmtId="0" fontId="1" fillId="0" borderId="18" xfId="51" applyFont="1" applyFill="1" applyBorder="1" applyAlignment="1">
      <alignment horizontal="center" vertical="center" wrapText="1"/>
      <protection/>
    </xf>
    <xf numFmtId="0" fontId="1" fillId="0" borderId="11" xfId="50" applyFont="1" applyFill="1" applyBorder="1" applyAlignment="1">
      <alignment horizontal="center" vertical="center" wrapText="1"/>
      <protection/>
    </xf>
    <xf numFmtId="0" fontId="0" fillId="0" borderId="11" xfId="50" applyFont="1" applyBorder="1" applyAlignment="1">
      <alignment horizontal="center" vertical="center" wrapText="1"/>
      <protection/>
    </xf>
    <xf numFmtId="0" fontId="1" fillId="24" borderId="11" xfId="50" applyFont="1" applyFill="1" applyBorder="1" applyAlignment="1">
      <alignment horizontal="center" vertical="center" wrapText="1"/>
      <protection/>
    </xf>
    <xf numFmtId="0" fontId="0" fillId="24" borderId="11" xfId="50" applyFont="1" applyFill="1" applyBorder="1" applyAlignment="1">
      <alignment horizontal="center" vertical="center" wrapText="1"/>
      <protection/>
    </xf>
    <xf numFmtId="0" fontId="1" fillId="0" borderId="11" xfId="50" applyFont="1" applyFill="1" applyBorder="1" applyAlignment="1">
      <alignment horizontal="left" vertical="center" wrapText="1"/>
      <protection/>
    </xf>
    <xf numFmtId="0" fontId="1" fillId="0" borderId="51" xfId="50" applyFont="1" applyFill="1" applyBorder="1" applyAlignment="1">
      <alignment horizontal="left" vertical="top" wrapText="1"/>
      <protection/>
    </xf>
    <xf numFmtId="0" fontId="1" fillId="0" borderId="0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left" vertical="center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0" fillId="0" borderId="14" xfId="50" applyFont="1" applyBorder="1" applyAlignment="1">
      <alignment wrapText="1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30" fillId="0" borderId="11" xfId="50" applyFont="1" applyFill="1" applyBorder="1" applyAlignment="1">
      <alignment horizontal="center" vertical="center" wrapText="1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0" fontId="1" fillId="0" borderId="12" xfId="50" applyFont="1" applyFill="1" applyBorder="1" applyAlignment="1">
      <alignment horizontal="center" vertical="top" wrapText="1"/>
      <protection/>
    </xf>
    <xf numFmtId="0" fontId="1" fillId="0" borderId="12" xfId="51" applyFont="1" applyFill="1" applyBorder="1" applyAlignment="1">
      <alignment horizontal="left" vertical="top" wrapText="1"/>
      <protection/>
    </xf>
    <xf numFmtId="0" fontId="29" fillId="0" borderId="12" xfId="51" applyFont="1" applyFill="1" applyBorder="1" applyAlignment="1">
      <alignment horizontal="center" vertical="top" wrapText="1"/>
      <protection/>
    </xf>
    <xf numFmtId="0" fontId="49" fillId="0" borderId="11" xfId="50" applyFont="1" applyFill="1" applyBorder="1" applyAlignment="1">
      <alignment horizontal="left" vertical="top" wrapText="1"/>
      <protection/>
    </xf>
    <xf numFmtId="0" fontId="1" fillId="0" borderId="12" xfId="51" applyFont="1" applyFill="1" applyBorder="1">
      <alignment/>
      <protection/>
    </xf>
    <xf numFmtId="0" fontId="1" fillId="0" borderId="38" xfId="51" applyFont="1" applyFill="1" applyBorder="1" applyAlignment="1">
      <alignment horizontal="center" vertical="center" wrapText="1"/>
      <protection/>
    </xf>
    <xf numFmtId="0" fontId="1" fillId="0" borderId="36" xfId="51" applyFont="1" applyFill="1" applyBorder="1" applyAlignment="1">
      <alignment horizontal="center" vertical="center" wrapText="1"/>
      <protection/>
    </xf>
    <xf numFmtId="0" fontId="1" fillId="0" borderId="37" xfId="51" applyFont="1" applyFill="1" applyBorder="1" applyAlignment="1">
      <alignment horizontal="center" vertical="center" wrapText="1"/>
      <protection/>
    </xf>
    <xf numFmtId="0" fontId="1" fillId="0" borderId="40" xfId="51" applyFont="1" applyFill="1" applyBorder="1" applyAlignment="1">
      <alignment horizontal="center" vertical="center" wrapText="1"/>
      <protection/>
    </xf>
    <xf numFmtId="0" fontId="1" fillId="0" borderId="12" xfId="51" applyFont="1" applyFill="1" applyBorder="1" applyAlignment="1">
      <alignment horizontal="left" vertical="center" wrapText="1"/>
      <protection/>
    </xf>
    <xf numFmtId="0" fontId="54" fillId="0" borderId="12" xfId="51" applyFont="1" applyFill="1" applyBorder="1" applyAlignment="1">
      <alignment horizontal="left" vertical="top" wrapText="1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left" vertical="top" wrapText="1"/>
      <protection/>
    </xf>
    <xf numFmtId="0" fontId="0" fillId="0" borderId="12" xfId="51" applyFont="1" applyFill="1" applyBorder="1">
      <alignment/>
      <protection/>
    </xf>
    <xf numFmtId="0" fontId="0" fillId="0" borderId="12" xfId="51" applyFont="1" applyFill="1" applyBorder="1" applyAlignment="1">
      <alignment/>
      <protection/>
    </xf>
    <xf numFmtId="0" fontId="1" fillId="0" borderId="38" xfId="51" applyFont="1" applyFill="1" applyBorder="1" applyAlignment="1">
      <alignment horizontal="left" vertical="center" wrapText="1"/>
      <protection/>
    </xf>
    <xf numFmtId="0" fontId="1" fillId="0" borderId="36" xfId="51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 vertical="top" wrapText="1"/>
      <protection/>
    </xf>
    <xf numFmtId="0" fontId="1" fillId="0" borderId="38" xfId="51" applyFont="1" applyFill="1" applyBorder="1" applyAlignment="1">
      <alignment horizontal="left" vertical="top" wrapText="1"/>
      <protection/>
    </xf>
    <xf numFmtId="0" fontId="1" fillId="0" borderId="36" xfId="51" applyFont="1" applyFill="1" applyBorder="1" applyAlignment="1">
      <alignment horizontal="left" vertical="top" wrapText="1"/>
      <protection/>
    </xf>
    <xf numFmtId="0" fontId="1" fillId="0" borderId="42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7" xfId="51" applyFont="1" applyFill="1" applyBorder="1" applyAlignment="1">
      <alignment horizontal="center" vertical="center"/>
      <protection/>
    </xf>
    <xf numFmtId="0" fontId="55" fillId="0" borderId="38" xfId="51" applyFont="1" applyFill="1" applyBorder="1" applyAlignment="1">
      <alignment horizontal="left" vertical="top" wrapText="1"/>
      <protection/>
    </xf>
    <xf numFmtId="0" fontId="55" fillId="0" borderId="36" xfId="51" applyFont="1" applyFill="1" applyBorder="1" applyAlignment="1">
      <alignment horizontal="left" vertical="top" wrapText="1"/>
      <protection/>
    </xf>
    <xf numFmtId="0" fontId="51" fillId="0" borderId="38" xfId="51" applyFont="1" applyFill="1" applyBorder="1" applyAlignment="1">
      <alignment horizontal="left" vertical="center" wrapText="1"/>
      <protection/>
    </xf>
    <xf numFmtId="0" fontId="51" fillId="0" borderId="36" xfId="51" applyFont="1" applyFill="1" applyBorder="1" applyAlignment="1">
      <alignment horizontal="left" vertical="center" wrapText="1"/>
      <protection/>
    </xf>
    <xf numFmtId="0" fontId="49" fillId="0" borderId="38" xfId="51" applyFont="1" applyFill="1" applyBorder="1" applyAlignment="1">
      <alignment horizontal="left" vertical="top" wrapText="1"/>
      <protection/>
    </xf>
    <xf numFmtId="0" fontId="49" fillId="0" borderId="36" xfId="51" applyFont="1" applyFill="1" applyBorder="1" applyAlignment="1">
      <alignment horizontal="left" vertical="top" wrapText="1"/>
      <protection/>
    </xf>
    <xf numFmtId="0" fontId="56" fillId="0" borderId="38" xfId="51" applyFont="1" applyFill="1" applyBorder="1" applyAlignment="1">
      <alignment horizontal="left" vertical="top" wrapText="1"/>
      <protection/>
    </xf>
    <xf numFmtId="0" fontId="56" fillId="0" borderId="36" xfId="51" applyFont="1" applyFill="1" applyBorder="1" applyAlignment="1">
      <alignment horizontal="left" vertical="top" wrapText="1"/>
      <protection/>
    </xf>
    <xf numFmtId="0" fontId="1" fillId="0" borderId="12" xfId="50" applyFont="1" applyFill="1" applyBorder="1" applyAlignment="1">
      <alignment horizontal="left" vertical="top" wrapText="1"/>
      <protection/>
    </xf>
    <xf numFmtId="0" fontId="7" fillId="0" borderId="0" xfId="51" applyFont="1" applyFill="1" applyBorder="1" applyAlignment="1">
      <alignment horizontal="center"/>
      <protection/>
    </xf>
    <xf numFmtId="0" fontId="1" fillId="0" borderId="40" xfId="51" applyFont="1" applyFill="1" applyBorder="1" applyAlignment="1">
      <alignment horizontal="left" vertical="top" wrapText="1"/>
      <protection/>
    </xf>
    <xf numFmtId="0" fontId="7" fillId="0" borderId="0" xfId="51" applyFont="1" applyFill="1" applyBorder="1" applyAlignment="1">
      <alignment horizontal="center" vertical="top" wrapText="1"/>
      <protection/>
    </xf>
    <xf numFmtId="0" fontId="56" fillId="0" borderId="12" xfId="51" applyFont="1" applyFill="1" applyBorder="1" applyAlignment="1">
      <alignment horizontal="left" vertical="top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1" fillId="0" borderId="42" xfId="51" applyFont="1" applyFill="1" applyBorder="1" applyAlignment="1">
      <alignment horizontal="left" vertical="center" wrapText="1"/>
      <protection/>
    </xf>
    <xf numFmtId="0" fontId="7" fillId="0" borderId="52" xfId="51" applyFont="1" applyFill="1" applyBorder="1" applyAlignment="1">
      <alignment horizontal="center" vertical="center" wrapText="1"/>
      <protection/>
    </xf>
    <xf numFmtId="0" fontId="7" fillId="0" borderId="53" xfId="51" applyFont="1" applyFill="1" applyBorder="1" applyAlignment="1">
      <alignment horizontal="center" vertical="center" wrapText="1"/>
      <protection/>
    </xf>
    <xf numFmtId="0" fontId="7" fillId="0" borderId="54" xfId="51" applyFont="1" applyFill="1" applyBorder="1" applyAlignment="1">
      <alignment horizontal="center" vertical="center" wrapText="1"/>
      <protection/>
    </xf>
    <xf numFmtId="0" fontId="7" fillId="0" borderId="55" xfId="51" applyFont="1" applyFill="1" applyBorder="1" applyAlignment="1">
      <alignment horizontal="center" vertical="center" wrapText="1"/>
      <protection/>
    </xf>
    <xf numFmtId="0" fontId="7" fillId="0" borderId="45" xfId="51" applyFont="1" applyFill="1" applyBorder="1" applyAlignment="1">
      <alignment horizontal="center" vertical="center" wrapText="1"/>
      <protection/>
    </xf>
    <xf numFmtId="0" fontId="7" fillId="0" borderId="41" xfId="51" applyFont="1" applyFill="1" applyBorder="1" applyAlignment="1">
      <alignment horizontal="center" vertical="center" wrapText="1"/>
      <protection/>
    </xf>
    <xf numFmtId="0" fontId="1" fillId="0" borderId="42" xfId="51" applyFont="1" applyFill="1" applyBorder="1" applyAlignment="1">
      <alignment horizontal="center" vertical="center" wrapText="1"/>
      <protection/>
    </xf>
    <xf numFmtId="0" fontId="1" fillId="26" borderId="12" xfId="51" applyFont="1" applyFill="1" applyBorder="1" applyAlignment="1">
      <alignment horizontal="left" vertical="top" wrapText="1"/>
      <protection/>
    </xf>
    <xf numFmtId="0" fontId="8" fillId="0" borderId="0" xfId="51" applyFont="1" applyFill="1" applyBorder="1" applyAlignment="1">
      <alignment horizontal="center"/>
      <protection/>
    </xf>
    <xf numFmtId="0" fontId="55" fillId="0" borderId="38" xfId="51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wrapText="1"/>
      <protection/>
    </xf>
    <xf numFmtId="0" fontId="7" fillId="0" borderId="56" xfId="51" applyFont="1" applyFill="1" applyBorder="1" applyAlignment="1">
      <alignment horizontal="center" vertical="center" wrapText="1"/>
      <protection/>
    </xf>
    <xf numFmtId="0" fontId="7" fillId="0" borderId="57" xfId="51" applyFont="1" applyFill="1" applyBorder="1" applyAlignment="1">
      <alignment horizontal="center" vertical="center" wrapText="1"/>
      <protection/>
    </xf>
    <xf numFmtId="0" fontId="1" fillId="0" borderId="39" xfId="51" applyFont="1" applyFill="1" applyBorder="1" applyAlignment="1">
      <alignment horizontal="center" vertical="center" wrapText="1"/>
      <protection/>
    </xf>
    <xf numFmtId="0" fontId="1" fillId="0" borderId="42" xfId="51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36" fillId="0" borderId="39" xfId="51" applyFont="1" applyFill="1" applyBorder="1" applyAlignment="1">
      <alignment horizontal="center" vertical="center" wrapText="1"/>
      <protection/>
    </xf>
    <xf numFmtId="0" fontId="36" fillId="0" borderId="40" xfId="51" applyFont="1" applyFill="1" applyBorder="1" applyAlignment="1">
      <alignment horizontal="center" vertical="center" wrapText="1"/>
      <protection/>
    </xf>
    <xf numFmtId="0" fontId="1" fillId="26" borderId="38" xfId="51" applyFont="1" applyFill="1" applyBorder="1" applyAlignment="1">
      <alignment horizontal="left" vertical="center" wrapText="1"/>
      <protection/>
    </xf>
    <xf numFmtId="0" fontId="1" fillId="26" borderId="42" xfId="51" applyFont="1" applyFill="1" applyBorder="1" applyAlignment="1">
      <alignment horizontal="left" vertical="center" wrapText="1"/>
      <protection/>
    </xf>
    <xf numFmtId="0" fontId="1" fillId="26" borderId="36" xfId="51" applyFont="1" applyFill="1" applyBorder="1" applyAlignment="1">
      <alignment horizontal="left" vertical="center" wrapText="1"/>
      <protection/>
    </xf>
    <xf numFmtId="0" fontId="1" fillId="26" borderId="40" xfId="51" applyFont="1" applyFill="1" applyBorder="1" applyAlignment="1">
      <alignment horizontal="left" vertical="top" wrapText="1"/>
      <protection/>
    </xf>
    <xf numFmtId="0" fontId="1" fillId="26" borderId="42" xfId="51" applyFont="1" applyFill="1" applyBorder="1" applyAlignment="1">
      <alignment horizontal="center" vertical="center" wrapText="1"/>
      <protection/>
    </xf>
    <xf numFmtId="0" fontId="1" fillId="26" borderId="36" xfId="51" applyFont="1" applyFill="1" applyBorder="1" applyAlignment="1">
      <alignment horizontal="center" vertical="center" wrapText="1"/>
      <protection/>
    </xf>
    <xf numFmtId="0" fontId="1" fillId="26" borderId="42" xfId="51" applyFont="1" applyFill="1" applyBorder="1" applyAlignment="1">
      <alignment horizontal="center" vertical="center"/>
      <protection/>
    </xf>
    <xf numFmtId="0" fontId="1" fillId="26" borderId="36" xfId="51" applyFont="1" applyFill="1" applyBorder="1" applyAlignment="1">
      <alignment horizontal="center" vertical="center"/>
      <protection/>
    </xf>
    <xf numFmtId="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51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8" fillId="0" borderId="0" xfId="51" applyFont="1" applyFill="1" applyBorder="1" applyAlignment="1">
      <alignment horizontal="center" wrapText="1"/>
      <protection/>
    </xf>
    <xf numFmtId="0" fontId="8" fillId="0" borderId="0" xfId="51" applyFont="1" applyFill="1" applyBorder="1" applyAlignment="1">
      <alignment horizontal="center" wrapText="1"/>
      <protection/>
    </xf>
    <xf numFmtId="0" fontId="1" fillId="0" borderId="6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0" xfId="51" applyFont="1" applyFill="1" applyBorder="1" applyAlignment="1">
      <alignment horizontal="center"/>
      <protection/>
    </xf>
    <xf numFmtId="0" fontId="30" fillId="0" borderId="22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0" fontId="7" fillId="0" borderId="66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51" applyFont="1" applyFill="1" applyBorder="1" applyAlignment="1">
      <alignment horizontal="center" vertical="top" wrapText="1"/>
      <protection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/>
    </xf>
    <xf numFmtId="0" fontId="1" fillId="0" borderId="69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BVC sint. v.23.01.2013" xfId="50"/>
    <cellStyle name="Normal_Copy of Copy of BVC analitic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1"/>
  <sheetViews>
    <sheetView tabSelected="1" zoomScale="118" zoomScaleNormal="118" zoomScalePageLayoutView="0" workbookViewId="0" topLeftCell="A1">
      <selection activeCell="J3" sqref="J3"/>
    </sheetView>
  </sheetViews>
  <sheetFormatPr defaultColWidth="9.140625" defaultRowHeight="12.75"/>
  <cols>
    <col min="1" max="1" width="3.7109375" style="58" customWidth="1"/>
    <col min="2" max="2" width="3.421875" style="58" customWidth="1"/>
    <col min="3" max="3" width="2.8515625" style="23" customWidth="1"/>
    <col min="4" max="4" width="3.57421875" style="58" customWidth="1"/>
    <col min="5" max="5" width="45.57421875" style="25" customWidth="1"/>
    <col min="6" max="6" width="5.00390625" style="26" customWidth="1"/>
    <col min="7" max="7" width="10.57421875" style="115" customWidth="1"/>
    <col min="8" max="8" width="11.00390625" style="38" customWidth="1"/>
    <col min="9" max="9" width="12.7109375" style="22" bestFit="1" customWidth="1"/>
    <col min="10" max="10" width="10.57421875" style="21" customWidth="1"/>
    <col min="11" max="11" width="11.00390625" style="22" customWidth="1"/>
    <col min="12" max="12" width="10.8515625" style="22" bestFit="1" customWidth="1"/>
    <col min="13" max="13" width="10.7109375" style="22" bestFit="1" customWidth="1"/>
    <col min="14" max="14" width="13.421875" style="22" bestFit="1" customWidth="1"/>
    <col min="15" max="110" width="9.140625" style="22" customWidth="1"/>
    <col min="111" max="16384" width="9.140625" style="38" customWidth="1"/>
  </cols>
  <sheetData>
    <row r="1" spans="1:13" ht="15.75">
      <c r="A1" s="32"/>
      <c r="B1" s="5"/>
      <c r="C1" s="6"/>
      <c r="D1" s="5"/>
      <c r="E1" s="7"/>
      <c r="F1" s="8"/>
      <c r="G1" s="109"/>
      <c r="L1" s="331" t="s">
        <v>432</v>
      </c>
      <c r="M1" s="331"/>
    </row>
    <row r="2" spans="1:13" ht="15.75">
      <c r="A2" s="32"/>
      <c r="B2" s="5"/>
      <c r="C2" s="6"/>
      <c r="D2" s="5"/>
      <c r="E2" s="7"/>
      <c r="F2" s="8"/>
      <c r="G2" s="109"/>
      <c r="H2" s="9"/>
      <c r="J2" s="331" t="s">
        <v>438</v>
      </c>
      <c r="K2" s="331"/>
      <c r="L2" s="331"/>
      <c r="M2" s="331"/>
    </row>
    <row r="3" spans="1:8" ht="15.75">
      <c r="A3" s="32"/>
      <c r="B3" s="5"/>
      <c r="C3" s="6"/>
      <c r="D3" s="5"/>
      <c r="E3" s="7"/>
      <c r="F3" s="8"/>
      <c r="G3" s="109"/>
      <c r="H3" s="9"/>
    </row>
    <row r="4" spans="1:8" ht="15.75">
      <c r="A4" s="32"/>
      <c r="B4" s="5"/>
      <c r="C4" s="6"/>
      <c r="D4" s="5"/>
      <c r="E4" s="7"/>
      <c r="F4" s="8"/>
      <c r="G4" s="109"/>
      <c r="H4" s="9"/>
    </row>
    <row r="5" spans="1:12" ht="15.75">
      <c r="A5" s="10"/>
      <c r="B5" s="10"/>
      <c r="C5" s="6"/>
      <c r="D5" s="10"/>
      <c r="E5" s="11"/>
      <c r="F5" s="12"/>
      <c r="G5" s="112"/>
      <c r="H5" s="13"/>
      <c r="L5" s="13"/>
    </row>
    <row r="6" spans="1:13" ht="18" customHeight="1">
      <c r="A6" s="357" t="s">
        <v>434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1:13" ht="18">
      <c r="A7" s="332" t="s">
        <v>433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</row>
    <row r="8" spans="1:13" ht="15.75" thickBot="1">
      <c r="A8" s="14"/>
      <c r="B8" s="14"/>
      <c r="C8" s="15"/>
      <c r="D8" s="14"/>
      <c r="E8" s="16"/>
      <c r="F8" s="17"/>
      <c r="G8" s="113"/>
      <c r="H8" s="29"/>
      <c r="M8" s="29" t="s">
        <v>47</v>
      </c>
    </row>
    <row r="9" spans="1:114" ht="15" customHeight="1" thickBot="1">
      <c r="A9" s="335"/>
      <c r="B9" s="336"/>
      <c r="C9" s="336"/>
      <c r="D9" s="337" t="s">
        <v>48</v>
      </c>
      <c r="E9" s="338"/>
      <c r="F9" s="346" t="s">
        <v>62</v>
      </c>
      <c r="G9" s="348" t="s">
        <v>413</v>
      </c>
      <c r="H9" s="346" t="s">
        <v>437</v>
      </c>
      <c r="I9" s="346" t="s">
        <v>107</v>
      </c>
      <c r="J9" s="344" t="s">
        <v>395</v>
      </c>
      <c r="K9" s="344" t="s">
        <v>414</v>
      </c>
      <c r="L9" s="354" t="s">
        <v>6</v>
      </c>
      <c r="M9" s="354"/>
      <c r="DG9" s="22"/>
      <c r="DH9" s="22"/>
      <c r="DI9" s="22"/>
      <c r="DJ9" s="22"/>
    </row>
    <row r="10" spans="1:114" ht="51.75" customHeight="1" thickBot="1">
      <c r="A10" s="336"/>
      <c r="B10" s="336"/>
      <c r="C10" s="336"/>
      <c r="D10" s="338"/>
      <c r="E10" s="338"/>
      <c r="F10" s="338"/>
      <c r="G10" s="349"/>
      <c r="H10" s="347"/>
      <c r="I10" s="347"/>
      <c r="J10" s="345"/>
      <c r="K10" s="345"/>
      <c r="L10" s="30" t="s">
        <v>186</v>
      </c>
      <c r="M10" s="30" t="s">
        <v>187</v>
      </c>
      <c r="DG10" s="22"/>
      <c r="DH10" s="22"/>
      <c r="DI10" s="22"/>
      <c r="DJ10" s="22"/>
    </row>
    <row r="11" spans="1:110" s="43" customFormat="1" ht="12" thickBot="1">
      <c r="A11" s="39">
        <v>0</v>
      </c>
      <c r="B11" s="358">
        <v>1</v>
      </c>
      <c r="C11" s="358"/>
      <c r="D11" s="343">
        <v>2</v>
      </c>
      <c r="E11" s="343"/>
      <c r="F11" s="40">
        <v>3</v>
      </c>
      <c r="G11" s="114">
        <v>4</v>
      </c>
      <c r="H11" s="40">
        <v>5</v>
      </c>
      <c r="I11" s="40" t="s">
        <v>108</v>
      </c>
      <c r="J11" s="41">
        <v>7</v>
      </c>
      <c r="K11" s="41">
        <v>8</v>
      </c>
      <c r="L11" s="41">
        <v>9</v>
      </c>
      <c r="M11" s="41">
        <v>10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</row>
    <row r="12" spans="1:13" ht="20.25" customHeight="1" thickBot="1">
      <c r="A12" s="130" t="s">
        <v>26</v>
      </c>
      <c r="B12" s="131"/>
      <c r="C12" s="132"/>
      <c r="D12" s="341" t="s">
        <v>258</v>
      </c>
      <c r="E12" s="341"/>
      <c r="F12" s="133">
        <v>1</v>
      </c>
      <c r="G12" s="134">
        <f>G13+G16+G17</f>
        <v>54223</v>
      </c>
      <c r="H12" s="134">
        <f>H13+H16+H17</f>
        <v>54272</v>
      </c>
      <c r="I12" s="135">
        <f>H12/G12*100</f>
        <v>100.09036755620309</v>
      </c>
      <c r="J12" s="134">
        <f>J13+J16+J17</f>
        <v>55502</v>
      </c>
      <c r="K12" s="134">
        <f>K13+K16+K17</f>
        <v>56502</v>
      </c>
      <c r="L12" s="136">
        <f>J12/H12*100</f>
        <v>102.26636202830188</v>
      </c>
      <c r="M12" s="136">
        <f>K12/J12*100</f>
        <v>101.80173687434686</v>
      </c>
    </row>
    <row r="13" spans="1:13" ht="20.25" customHeight="1" thickBot="1">
      <c r="A13" s="350"/>
      <c r="B13" s="37">
        <v>1</v>
      </c>
      <c r="C13" s="45"/>
      <c r="D13" s="339" t="s">
        <v>308</v>
      </c>
      <c r="E13" s="339"/>
      <c r="F13" s="47">
        <v>2</v>
      </c>
      <c r="G13" s="96">
        <v>54210</v>
      </c>
      <c r="H13" s="82">
        <v>54270</v>
      </c>
      <c r="I13" s="84">
        <f>H13/G13*100</f>
        <v>100.11068068622025</v>
      </c>
      <c r="J13" s="86">
        <v>55500</v>
      </c>
      <c r="K13" s="86">
        <v>56500</v>
      </c>
      <c r="L13" s="85">
        <f>J13/H13*100</f>
        <v>102.26644555002764</v>
      </c>
      <c r="M13" s="85">
        <f>K13/J13*100</f>
        <v>101.8018018018018</v>
      </c>
    </row>
    <row r="14" spans="1:13" ht="17.25" customHeight="1" thickBot="1">
      <c r="A14" s="350"/>
      <c r="B14" s="37"/>
      <c r="C14" s="45"/>
      <c r="D14" s="46" t="s">
        <v>27</v>
      </c>
      <c r="E14" s="48" t="s">
        <v>242</v>
      </c>
      <c r="F14" s="47">
        <v>3</v>
      </c>
      <c r="G14" s="96"/>
      <c r="H14" s="82"/>
      <c r="I14" s="84"/>
      <c r="J14" s="86"/>
      <c r="K14" s="86"/>
      <c r="L14" s="85"/>
      <c r="M14" s="85"/>
    </row>
    <row r="15" spans="1:13" ht="15" customHeight="1" thickBot="1">
      <c r="A15" s="350"/>
      <c r="B15" s="37"/>
      <c r="C15" s="45"/>
      <c r="D15" s="46" t="s">
        <v>28</v>
      </c>
      <c r="E15" s="48" t="s">
        <v>31</v>
      </c>
      <c r="F15" s="47">
        <v>4</v>
      </c>
      <c r="G15" s="96"/>
      <c r="H15" s="82"/>
      <c r="I15" s="84"/>
      <c r="J15" s="86"/>
      <c r="K15" s="86"/>
      <c r="L15" s="85"/>
      <c r="M15" s="85"/>
    </row>
    <row r="16" spans="1:13" ht="16.5" customHeight="1" thickBot="1">
      <c r="A16" s="350"/>
      <c r="B16" s="37">
        <v>2</v>
      </c>
      <c r="C16" s="45"/>
      <c r="D16" s="339" t="s">
        <v>109</v>
      </c>
      <c r="E16" s="339"/>
      <c r="F16" s="47">
        <v>5</v>
      </c>
      <c r="G16" s="96">
        <v>13</v>
      </c>
      <c r="H16" s="82">
        <v>2</v>
      </c>
      <c r="I16" s="137">
        <f>H16/G16*100</f>
        <v>15.384615384615385</v>
      </c>
      <c r="J16" s="86">
        <v>2</v>
      </c>
      <c r="K16" s="86">
        <v>2</v>
      </c>
      <c r="L16" s="243">
        <v>0</v>
      </c>
      <c r="M16" s="243">
        <v>0</v>
      </c>
    </row>
    <row r="17" spans="1:13" ht="17.25" customHeight="1" thickBot="1">
      <c r="A17" s="350"/>
      <c r="B17" s="37">
        <v>3</v>
      </c>
      <c r="C17" s="45"/>
      <c r="D17" s="339" t="s">
        <v>7</v>
      </c>
      <c r="E17" s="339"/>
      <c r="F17" s="47">
        <v>6</v>
      </c>
      <c r="G17" s="96"/>
      <c r="H17" s="82"/>
      <c r="I17" s="84"/>
      <c r="J17" s="86"/>
      <c r="K17" s="86"/>
      <c r="L17" s="85"/>
      <c r="M17" s="85"/>
    </row>
    <row r="18" spans="1:13" ht="21" customHeight="1" thickBot="1">
      <c r="A18" s="130" t="s">
        <v>16</v>
      </c>
      <c r="B18" s="131"/>
      <c r="C18" s="132"/>
      <c r="D18" s="341" t="s">
        <v>309</v>
      </c>
      <c r="E18" s="341"/>
      <c r="F18" s="133">
        <v>7</v>
      </c>
      <c r="G18" s="134">
        <f>G19+G31+G32</f>
        <v>50682</v>
      </c>
      <c r="H18" s="134">
        <f>H19+H31+H32</f>
        <v>53698</v>
      </c>
      <c r="I18" s="135">
        <f aca="true" t="shared" si="0" ref="I18:I28">H18/G18*100</f>
        <v>105.95083066966575</v>
      </c>
      <c r="J18" s="134">
        <f>J19+J31+J32</f>
        <v>54760</v>
      </c>
      <c r="K18" s="134">
        <f>K19+K31+K32</f>
        <v>55800</v>
      </c>
      <c r="L18" s="136">
        <f aca="true" t="shared" si="1" ref="L18:L26">J18/H18*100</f>
        <v>101.97772728965697</v>
      </c>
      <c r="M18" s="136">
        <f aca="true" t="shared" si="2" ref="M18:M25">K18/J18*100</f>
        <v>101.8991964937911</v>
      </c>
    </row>
    <row r="19" spans="1:13" ht="24" customHeight="1" thickBot="1">
      <c r="A19" s="350"/>
      <c r="B19" s="37">
        <v>1</v>
      </c>
      <c r="C19" s="45"/>
      <c r="D19" s="339" t="s">
        <v>8</v>
      </c>
      <c r="E19" s="340"/>
      <c r="F19" s="47">
        <v>8</v>
      </c>
      <c r="G19" s="96">
        <f>G20+G21+G22+G30</f>
        <v>50680</v>
      </c>
      <c r="H19" s="82">
        <f>H20+H21+H22+H30</f>
        <v>53698</v>
      </c>
      <c r="I19" s="84">
        <f t="shared" si="0"/>
        <v>105.95501183898975</v>
      </c>
      <c r="J19" s="82">
        <f>J20+J21+J22+J30</f>
        <v>54760</v>
      </c>
      <c r="K19" s="82">
        <f>K20+K21+K22+K30</f>
        <v>55800</v>
      </c>
      <c r="L19" s="85">
        <f t="shared" si="1"/>
        <v>101.97772728965697</v>
      </c>
      <c r="M19" s="85">
        <f t="shared" si="2"/>
        <v>101.8991964937911</v>
      </c>
    </row>
    <row r="20" spans="1:13" ht="16.5" customHeight="1" thickBot="1">
      <c r="A20" s="350"/>
      <c r="B20" s="333"/>
      <c r="C20" s="49" t="s">
        <v>118</v>
      </c>
      <c r="D20" s="339" t="s">
        <v>238</v>
      </c>
      <c r="E20" s="339"/>
      <c r="F20" s="47">
        <v>9</v>
      </c>
      <c r="G20" s="96">
        <v>13005</v>
      </c>
      <c r="H20" s="82">
        <v>12348</v>
      </c>
      <c r="I20" s="84">
        <f t="shared" si="0"/>
        <v>94.94809688581314</v>
      </c>
      <c r="J20" s="86">
        <v>12800</v>
      </c>
      <c r="K20" s="86">
        <v>12850</v>
      </c>
      <c r="L20" s="85">
        <f t="shared" si="1"/>
        <v>103.66051182377714</v>
      </c>
      <c r="M20" s="85">
        <f t="shared" si="2"/>
        <v>100.390625</v>
      </c>
    </row>
    <row r="21" spans="1:13" ht="16.5" customHeight="1" thickBot="1">
      <c r="A21" s="350"/>
      <c r="B21" s="334"/>
      <c r="C21" s="50" t="s">
        <v>119</v>
      </c>
      <c r="D21" s="339" t="s">
        <v>124</v>
      </c>
      <c r="E21" s="340"/>
      <c r="F21" s="47">
        <v>10</v>
      </c>
      <c r="G21" s="96">
        <v>1958</v>
      </c>
      <c r="H21" s="82">
        <v>2063</v>
      </c>
      <c r="I21" s="84">
        <f t="shared" si="0"/>
        <v>105.36261491317671</v>
      </c>
      <c r="J21" s="86">
        <v>2100</v>
      </c>
      <c r="K21" s="86">
        <v>2150</v>
      </c>
      <c r="L21" s="85">
        <f t="shared" si="1"/>
        <v>101.79350460494425</v>
      </c>
      <c r="M21" s="85">
        <f t="shared" si="2"/>
        <v>102.38095238095238</v>
      </c>
    </row>
    <row r="22" spans="1:18" ht="18.75" customHeight="1" thickBot="1">
      <c r="A22" s="350"/>
      <c r="B22" s="334"/>
      <c r="C22" s="51" t="s">
        <v>122</v>
      </c>
      <c r="D22" s="342" t="s">
        <v>248</v>
      </c>
      <c r="E22" s="339"/>
      <c r="F22" s="47">
        <v>11</v>
      </c>
      <c r="G22" s="96">
        <f>G23+G26+G28+G29</f>
        <v>34106</v>
      </c>
      <c r="H22" s="82">
        <f>H23+H26+H28+H29</f>
        <v>37309</v>
      </c>
      <c r="I22" s="84">
        <f t="shared" si="0"/>
        <v>109.39130944701812</v>
      </c>
      <c r="J22" s="82">
        <f>J23+J26+J28+J29</f>
        <v>37760</v>
      </c>
      <c r="K22" s="82">
        <f>K23+K26+K28+K29</f>
        <v>38680</v>
      </c>
      <c r="L22" s="85">
        <f t="shared" si="1"/>
        <v>101.20882360824466</v>
      </c>
      <c r="M22" s="85">
        <f t="shared" si="2"/>
        <v>102.43644067796612</v>
      </c>
      <c r="N22" s="80"/>
      <c r="O22" s="80"/>
      <c r="P22" s="80"/>
      <c r="Q22" s="80"/>
      <c r="R22" s="80"/>
    </row>
    <row r="23" spans="1:18" ht="18.75" customHeight="1" thickBot="1">
      <c r="A23" s="350"/>
      <c r="B23" s="334"/>
      <c r="C23" s="241"/>
      <c r="D23" s="242" t="s">
        <v>246</v>
      </c>
      <c r="E23" s="172" t="s">
        <v>259</v>
      </c>
      <c r="F23" s="47">
        <v>12</v>
      </c>
      <c r="G23" s="82">
        <v>33237</v>
      </c>
      <c r="H23" s="82">
        <v>36354</v>
      </c>
      <c r="I23" s="84">
        <f t="shared" si="0"/>
        <v>109.37810271685171</v>
      </c>
      <c r="J23" s="82">
        <f>J24+J25</f>
        <v>36800</v>
      </c>
      <c r="K23" s="82">
        <f>K24+K25</f>
        <v>37700</v>
      </c>
      <c r="L23" s="85">
        <f t="shared" si="1"/>
        <v>101.2268251086538</v>
      </c>
      <c r="M23" s="85">
        <f t="shared" si="2"/>
        <v>102.44565217391303</v>
      </c>
      <c r="N23" s="80"/>
      <c r="O23" s="80"/>
      <c r="P23" s="80"/>
      <c r="Q23" s="80"/>
      <c r="R23" s="80"/>
    </row>
    <row r="24" spans="1:18" ht="16.5" customHeight="1" thickBot="1">
      <c r="A24" s="350"/>
      <c r="B24" s="334"/>
      <c r="C24" s="52"/>
      <c r="D24" s="53" t="s">
        <v>153</v>
      </c>
      <c r="E24" s="46" t="s">
        <v>120</v>
      </c>
      <c r="F24" s="47">
        <v>13</v>
      </c>
      <c r="G24" s="96">
        <v>29304</v>
      </c>
      <c r="H24" s="82">
        <v>32470</v>
      </c>
      <c r="I24" s="84">
        <f t="shared" si="0"/>
        <v>110.80398580398581</v>
      </c>
      <c r="J24" s="86">
        <v>34000</v>
      </c>
      <c r="K24" s="86">
        <v>34700</v>
      </c>
      <c r="L24" s="85">
        <f t="shared" si="1"/>
        <v>104.71204188481676</v>
      </c>
      <c r="M24" s="85">
        <f t="shared" si="2"/>
        <v>102.05882352941175</v>
      </c>
      <c r="N24" s="80"/>
      <c r="O24" s="80"/>
      <c r="P24" s="80"/>
      <c r="Q24" s="80"/>
      <c r="R24" s="80"/>
    </row>
    <row r="25" spans="1:13" ht="16.5" customHeight="1" thickBot="1">
      <c r="A25" s="350"/>
      <c r="B25" s="334"/>
      <c r="C25" s="52"/>
      <c r="D25" s="53" t="s">
        <v>154</v>
      </c>
      <c r="E25" s="46" t="s">
        <v>163</v>
      </c>
      <c r="F25" s="47">
        <v>14</v>
      </c>
      <c r="G25" s="96">
        <v>3933</v>
      </c>
      <c r="H25" s="82">
        <v>3884</v>
      </c>
      <c r="I25" s="84">
        <f t="shared" si="0"/>
        <v>98.75413170607679</v>
      </c>
      <c r="J25" s="86">
        <v>2800</v>
      </c>
      <c r="K25" s="86">
        <v>3000</v>
      </c>
      <c r="L25" s="85">
        <f t="shared" si="1"/>
        <v>72.09062821833162</v>
      </c>
      <c r="M25" s="85">
        <f t="shared" si="2"/>
        <v>107.14285714285714</v>
      </c>
    </row>
    <row r="26" spans="1:13" ht="21.75" customHeight="1" thickBot="1">
      <c r="A26" s="350"/>
      <c r="B26" s="334"/>
      <c r="C26" s="52"/>
      <c r="D26" s="53" t="s">
        <v>155</v>
      </c>
      <c r="E26" s="46" t="s">
        <v>121</v>
      </c>
      <c r="F26" s="47">
        <v>15</v>
      </c>
      <c r="G26" s="96">
        <v>3</v>
      </c>
      <c r="H26" s="82">
        <v>15</v>
      </c>
      <c r="I26" s="84">
        <f t="shared" si="0"/>
        <v>500</v>
      </c>
      <c r="J26" s="86">
        <v>0</v>
      </c>
      <c r="K26" s="86">
        <v>0</v>
      </c>
      <c r="L26" s="85">
        <f t="shared" si="1"/>
        <v>0</v>
      </c>
      <c r="M26" s="85"/>
    </row>
    <row r="27" spans="1:13" ht="26.25" thickBot="1">
      <c r="A27" s="350"/>
      <c r="B27" s="334"/>
      <c r="C27" s="52"/>
      <c r="D27" s="53"/>
      <c r="E27" s="54" t="s">
        <v>239</v>
      </c>
      <c r="F27" s="47">
        <v>16</v>
      </c>
      <c r="G27" s="96"/>
      <c r="H27" s="82"/>
      <c r="I27" s="84"/>
      <c r="J27" s="86"/>
      <c r="K27" s="86"/>
      <c r="L27" s="85"/>
      <c r="M27" s="85"/>
    </row>
    <row r="28" spans="1:13" ht="39" customHeight="1" thickBot="1">
      <c r="A28" s="350"/>
      <c r="B28" s="334"/>
      <c r="C28" s="52"/>
      <c r="D28" s="53" t="s">
        <v>156</v>
      </c>
      <c r="E28" s="46" t="s">
        <v>292</v>
      </c>
      <c r="F28" s="47">
        <v>17</v>
      </c>
      <c r="G28" s="96">
        <v>200</v>
      </c>
      <c r="H28" s="82">
        <v>200</v>
      </c>
      <c r="I28" s="84">
        <f t="shared" si="0"/>
        <v>100</v>
      </c>
      <c r="J28" s="86">
        <v>200</v>
      </c>
      <c r="K28" s="86">
        <v>200</v>
      </c>
      <c r="L28" s="85">
        <f>J28/H28*100</f>
        <v>100</v>
      </c>
      <c r="M28" s="85">
        <f>K28/J28*100</f>
        <v>100</v>
      </c>
    </row>
    <row r="29" spans="1:13" ht="15.75" thickBot="1">
      <c r="A29" s="350"/>
      <c r="B29" s="334"/>
      <c r="C29" s="55"/>
      <c r="D29" s="53" t="s">
        <v>157</v>
      </c>
      <c r="E29" s="46" t="s">
        <v>344</v>
      </c>
      <c r="F29" s="47">
        <v>18</v>
      </c>
      <c r="G29" s="96">
        <v>666</v>
      </c>
      <c r="H29" s="82">
        <v>740</v>
      </c>
      <c r="I29" s="84">
        <f>H29/G29*100</f>
        <v>111.11111111111111</v>
      </c>
      <c r="J29" s="86">
        <v>760</v>
      </c>
      <c r="K29" s="86">
        <v>780</v>
      </c>
      <c r="L29" s="85">
        <f>J29/H29*100</f>
        <v>102.7027027027027</v>
      </c>
      <c r="M29" s="85">
        <f>K29/J29*100</f>
        <v>102.63157894736842</v>
      </c>
    </row>
    <row r="30" spans="1:13" ht="15" customHeight="1" thickBot="1">
      <c r="A30" s="350"/>
      <c r="B30" s="334"/>
      <c r="C30" s="56" t="s">
        <v>123</v>
      </c>
      <c r="D30" s="339" t="s">
        <v>345</v>
      </c>
      <c r="E30" s="340"/>
      <c r="F30" s="47">
        <v>19</v>
      </c>
      <c r="G30" s="96">
        <v>1611</v>
      </c>
      <c r="H30" s="82">
        <v>1978</v>
      </c>
      <c r="I30" s="84">
        <f>H30/G30*100</f>
        <v>122.78088144009931</v>
      </c>
      <c r="J30" s="86">
        <v>2100</v>
      </c>
      <c r="K30" s="86">
        <v>2120</v>
      </c>
      <c r="L30" s="85">
        <f>J30/H30*100</f>
        <v>106.16784630940343</v>
      </c>
      <c r="M30" s="85">
        <f>K30/J30*100</f>
        <v>100.95238095238095</v>
      </c>
    </row>
    <row r="31" spans="1:13" ht="17.25" customHeight="1" thickBot="1">
      <c r="A31" s="350"/>
      <c r="B31" s="37">
        <v>2</v>
      </c>
      <c r="C31" s="45"/>
      <c r="D31" s="339" t="s">
        <v>110</v>
      </c>
      <c r="E31" s="339"/>
      <c r="F31" s="47">
        <v>20</v>
      </c>
      <c r="G31" s="96">
        <v>2</v>
      </c>
      <c r="H31" s="82">
        <v>0</v>
      </c>
      <c r="I31" s="84">
        <f>H31/G31*100</f>
        <v>0</v>
      </c>
      <c r="J31" s="86">
        <v>0</v>
      </c>
      <c r="K31" s="86">
        <v>0</v>
      </c>
      <c r="L31" s="85"/>
      <c r="M31" s="85"/>
    </row>
    <row r="32" spans="1:13" ht="15.75" customHeight="1" thickBot="1">
      <c r="A32" s="350"/>
      <c r="B32" s="37">
        <v>3</v>
      </c>
      <c r="C32" s="45"/>
      <c r="D32" s="339" t="s">
        <v>9</v>
      </c>
      <c r="E32" s="339"/>
      <c r="F32" s="47">
        <v>21</v>
      </c>
      <c r="G32" s="96"/>
      <c r="H32" s="82"/>
      <c r="I32" s="84"/>
      <c r="J32" s="86"/>
      <c r="K32" s="86"/>
      <c r="L32" s="85"/>
      <c r="M32" s="85"/>
    </row>
    <row r="33" spans="1:13" ht="19.5" customHeight="1" thickBot="1">
      <c r="A33" s="44" t="s">
        <v>19</v>
      </c>
      <c r="B33" s="37"/>
      <c r="C33" s="45"/>
      <c r="D33" s="339" t="s">
        <v>10</v>
      </c>
      <c r="E33" s="339"/>
      <c r="F33" s="47">
        <v>22</v>
      </c>
      <c r="G33" s="96">
        <f>G12-G18</f>
        <v>3541</v>
      </c>
      <c r="H33" s="82">
        <f>H12-H18</f>
        <v>574</v>
      </c>
      <c r="I33" s="84">
        <f>H33/G33*100</f>
        <v>16.21011013837899</v>
      </c>
      <c r="J33" s="82">
        <f>J12-J18</f>
        <v>742</v>
      </c>
      <c r="K33" s="82">
        <f>K12-K18</f>
        <v>702</v>
      </c>
      <c r="L33" s="85">
        <f>J33/H33*100</f>
        <v>129.26829268292684</v>
      </c>
      <c r="M33" s="85">
        <f>K33/J33*100</f>
        <v>94.60916442048517</v>
      </c>
    </row>
    <row r="34" spans="1:13" ht="15.75" customHeight="1" thickBot="1">
      <c r="A34" s="44" t="s">
        <v>20</v>
      </c>
      <c r="B34" s="37"/>
      <c r="C34" s="45"/>
      <c r="D34" s="339" t="s">
        <v>111</v>
      </c>
      <c r="E34" s="339"/>
      <c r="F34" s="47">
        <v>23</v>
      </c>
      <c r="G34" s="96">
        <v>489</v>
      </c>
      <c r="H34" s="82">
        <v>92</v>
      </c>
      <c r="I34" s="137">
        <f>H34/G34*100</f>
        <v>18.813905930470348</v>
      </c>
      <c r="J34" s="86">
        <v>118</v>
      </c>
      <c r="K34" s="86">
        <v>112</v>
      </c>
      <c r="L34" s="85">
        <f>J34/H34*100</f>
        <v>128.26086956521738</v>
      </c>
      <c r="M34" s="85">
        <f>K34/J34*100</f>
        <v>94.91525423728814</v>
      </c>
    </row>
    <row r="35" spans="1:110" s="25" customFormat="1" ht="29.25" customHeight="1" thickBot="1">
      <c r="A35" s="44" t="s">
        <v>21</v>
      </c>
      <c r="B35" s="37"/>
      <c r="C35" s="45"/>
      <c r="D35" s="339" t="s">
        <v>112</v>
      </c>
      <c r="E35" s="339"/>
      <c r="F35" s="47">
        <v>24</v>
      </c>
      <c r="G35" s="96">
        <f>G33-G34</f>
        <v>3052</v>
      </c>
      <c r="H35" s="82">
        <f>H33-H34</f>
        <v>482</v>
      </c>
      <c r="I35" s="84">
        <f>H35/G35*100</f>
        <v>15.792922673656618</v>
      </c>
      <c r="J35" s="82">
        <f>J33-J34</f>
        <v>624</v>
      </c>
      <c r="K35" s="82">
        <f>K33-K34</f>
        <v>590</v>
      </c>
      <c r="L35" s="85">
        <f>J35/H35*100</f>
        <v>129.46058091286307</v>
      </c>
      <c r="M35" s="85">
        <f>K35/J35*100</f>
        <v>94.55128205128204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1:13" ht="15.75" customHeight="1" thickBot="1">
      <c r="A36" s="350"/>
      <c r="B36" s="37">
        <v>1</v>
      </c>
      <c r="C36" s="45"/>
      <c r="D36" s="339" t="s">
        <v>63</v>
      </c>
      <c r="E36" s="339"/>
      <c r="F36" s="47">
        <v>25</v>
      </c>
      <c r="G36" s="96"/>
      <c r="H36" s="82"/>
      <c r="I36" s="84"/>
      <c r="J36" s="86"/>
      <c r="K36" s="86"/>
      <c r="L36" s="85"/>
      <c r="M36" s="85"/>
    </row>
    <row r="37" spans="1:13" ht="27.75" customHeight="1" thickBot="1">
      <c r="A37" s="350"/>
      <c r="B37" s="37">
        <v>2</v>
      </c>
      <c r="C37" s="45"/>
      <c r="D37" s="339" t="s">
        <v>64</v>
      </c>
      <c r="E37" s="339"/>
      <c r="F37" s="47">
        <v>26</v>
      </c>
      <c r="G37" s="96"/>
      <c r="H37" s="82"/>
      <c r="I37" s="84"/>
      <c r="J37" s="86"/>
      <c r="K37" s="86"/>
      <c r="L37" s="85"/>
      <c r="M37" s="85"/>
    </row>
    <row r="38" spans="1:13" ht="15.75" customHeight="1" thickBot="1">
      <c r="A38" s="350"/>
      <c r="B38" s="37">
        <v>3</v>
      </c>
      <c r="C38" s="45"/>
      <c r="D38" s="339" t="s">
        <v>65</v>
      </c>
      <c r="E38" s="339"/>
      <c r="F38" s="47">
        <v>27</v>
      </c>
      <c r="G38" s="96"/>
      <c r="H38" s="82"/>
      <c r="I38" s="84"/>
      <c r="J38" s="86"/>
      <c r="K38" s="86"/>
      <c r="L38" s="85"/>
      <c r="M38" s="85"/>
    </row>
    <row r="39" spans="1:13" ht="78.75" customHeight="1" thickBot="1">
      <c r="A39" s="350"/>
      <c r="B39" s="37">
        <v>4</v>
      </c>
      <c r="C39" s="45"/>
      <c r="D39" s="351" t="s">
        <v>247</v>
      </c>
      <c r="E39" s="355"/>
      <c r="F39" s="47">
        <v>28</v>
      </c>
      <c r="G39" s="96"/>
      <c r="H39" s="82"/>
      <c r="I39" s="84"/>
      <c r="J39" s="86"/>
      <c r="K39" s="86"/>
      <c r="L39" s="85"/>
      <c r="M39" s="85"/>
    </row>
    <row r="40" spans="1:13" ht="16.5" customHeight="1" thickBot="1">
      <c r="A40" s="350"/>
      <c r="B40" s="37">
        <v>5</v>
      </c>
      <c r="C40" s="45"/>
      <c r="D40" s="339" t="s">
        <v>66</v>
      </c>
      <c r="E40" s="339"/>
      <c r="F40" s="47">
        <v>29</v>
      </c>
      <c r="G40" s="96"/>
      <c r="H40" s="82"/>
      <c r="I40" s="84"/>
      <c r="J40" s="86"/>
      <c r="K40" s="86"/>
      <c r="L40" s="85"/>
      <c r="M40" s="85"/>
    </row>
    <row r="41" spans="1:13" ht="27.75" customHeight="1" thickBot="1">
      <c r="A41" s="350"/>
      <c r="B41" s="37">
        <v>6</v>
      </c>
      <c r="C41" s="45"/>
      <c r="D41" s="339" t="s">
        <v>310</v>
      </c>
      <c r="E41" s="339"/>
      <c r="F41" s="47">
        <v>30</v>
      </c>
      <c r="G41" s="96">
        <f>G35-G37-G38-G39-G40</f>
        <v>3052</v>
      </c>
      <c r="H41" s="82">
        <f>H35-H37-H38-H39-H40</f>
        <v>482</v>
      </c>
      <c r="I41" s="84">
        <f aca="true" t="shared" si="3" ref="I41:I47">H41/G41*100</f>
        <v>15.792922673656618</v>
      </c>
      <c r="J41" s="82">
        <f>J35-J37-J38-J39-J40</f>
        <v>624</v>
      </c>
      <c r="K41" s="82">
        <f>K35-K37-K38-K39-K40</f>
        <v>590</v>
      </c>
      <c r="L41" s="85">
        <f aca="true" t="shared" si="4" ref="L41:L47">J41/H41*100</f>
        <v>129.46058091286307</v>
      </c>
      <c r="M41" s="85">
        <f>K41/J41*100</f>
        <v>94.55128205128204</v>
      </c>
    </row>
    <row r="42" spans="1:13" ht="54.75" customHeight="1" thickBot="1">
      <c r="A42" s="350"/>
      <c r="B42" s="37">
        <v>7</v>
      </c>
      <c r="C42" s="45"/>
      <c r="D42" s="351" t="s">
        <v>293</v>
      </c>
      <c r="E42" s="342"/>
      <c r="F42" s="47">
        <v>31</v>
      </c>
      <c r="G42" s="96"/>
      <c r="H42" s="82"/>
      <c r="I42" s="84"/>
      <c r="J42" s="86"/>
      <c r="K42" s="86"/>
      <c r="L42" s="85"/>
      <c r="M42" s="85"/>
    </row>
    <row r="43" spans="1:13" ht="66.75" customHeight="1" thickBot="1">
      <c r="A43" s="350"/>
      <c r="B43" s="37">
        <v>8</v>
      </c>
      <c r="C43" s="45"/>
      <c r="D43" s="339" t="s">
        <v>113</v>
      </c>
      <c r="E43" s="339"/>
      <c r="F43" s="47">
        <v>32</v>
      </c>
      <c r="G43" s="96">
        <f>G41/2</f>
        <v>1526</v>
      </c>
      <c r="H43" s="96">
        <f>H41/2</f>
        <v>241</v>
      </c>
      <c r="I43" s="84">
        <f t="shared" si="3"/>
        <v>15.792922673656618</v>
      </c>
      <c r="J43" s="96">
        <f>J41/2</f>
        <v>312</v>
      </c>
      <c r="K43" s="96">
        <f>K41/2</f>
        <v>295</v>
      </c>
      <c r="L43" s="85">
        <f t="shared" si="4"/>
        <v>129.46058091286307</v>
      </c>
      <c r="M43" s="85">
        <f>K43/J43*100</f>
        <v>94.55128205128204</v>
      </c>
    </row>
    <row r="44" spans="1:13" ht="27" customHeight="1" thickBot="1">
      <c r="A44" s="350"/>
      <c r="B44" s="37"/>
      <c r="C44" s="45" t="s">
        <v>27</v>
      </c>
      <c r="D44" s="339" t="s">
        <v>295</v>
      </c>
      <c r="E44" s="339"/>
      <c r="F44" s="47">
        <v>33</v>
      </c>
      <c r="G44" s="96"/>
      <c r="H44" s="82"/>
      <c r="I44" s="84"/>
      <c r="J44" s="86"/>
      <c r="K44" s="86"/>
      <c r="L44" s="85"/>
      <c r="M44" s="85"/>
    </row>
    <row r="45" spans="1:13" ht="27" customHeight="1" thickBot="1">
      <c r="A45" s="350"/>
      <c r="B45" s="37"/>
      <c r="C45" s="45" t="s">
        <v>28</v>
      </c>
      <c r="D45" s="351" t="s">
        <v>296</v>
      </c>
      <c r="E45" s="342"/>
      <c r="F45" s="47" t="s">
        <v>294</v>
      </c>
      <c r="G45" s="96">
        <f>G43</f>
        <v>1526</v>
      </c>
      <c r="H45" s="96">
        <f>H43</f>
        <v>241</v>
      </c>
      <c r="I45" s="84">
        <f t="shared" si="3"/>
        <v>15.792922673656618</v>
      </c>
      <c r="J45" s="96">
        <f>J43</f>
        <v>312</v>
      </c>
      <c r="K45" s="96">
        <f>K43</f>
        <v>295</v>
      </c>
      <c r="L45" s="85">
        <f t="shared" si="4"/>
        <v>129.46058091286307</v>
      </c>
      <c r="M45" s="85">
        <f>K45/J45*100</f>
        <v>94.55128205128204</v>
      </c>
    </row>
    <row r="46" spans="1:13" ht="18.75" customHeight="1" thickBot="1">
      <c r="A46" s="350"/>
      <c r="B46" s="37"/>
      <c r="C46" s="45" t="s">
        <v>30</v>
      </c>
      <c r="D46" s="339" t="s">
        <v>249</v>
      </c>
      <c r="E46" s="339"/>
      <c r="F46" s="47">
        <v>34</v>
      </c>
      <c r="G46" s="96"/>
      <c r="H46" s="82"/>
      <c r="I46" s="84"/>
      <c r="J46" s="86"/>
      <c r="K46" s="86"/>
      <c r="L46" s="85"/>
      <c r="M46" s="85"/>
    </row>
    <row r="47" spans="1:13" ht="42" customHeight="1" thickBot="1">
      <c r="A47" s="350"/>
      <c r="B47" s="37">
        <v>9</v>
      </c>
      <c r="C47" s="45"/>
      <c r="D47" s="339" t="s">
        <v>311</v>
      </c>
      <c r="E47" s="339"/>
      <c r="F47" s="47">
        <v>35</v>
      </c>
      <c r="G47" s="96">
        <f>G41-G43</f>
        <v>1526</v>
      </c>
      <c r="H47" s="82">
        <f>H41-H43</f>
        <v>241</v>
      </c>
      <c r="I47" s="84">
        <f t="shared" si="3"/>
        <v>15.792922673656618</v>
      </c>
      <c r="J47" s="82">
        <f>J41-J43</f>
        <v>312</v>
      </c>
      <c r="K47" s="82">
        <f>K41-K43</f>
        <v>295</v>
      </c>
      <c r="L47" s="85">
        <f t="shared" si="4"/>
        <v>129.46058091286307</v>
      </c>
      <c r="M47" s="85">
        <f>K47/J47*100</f>
        <v>94.55128205128204</v>
      </c>
    </row>
    <row r="48" spans="1:13" ht="20.25" customHeight="1" thickBot="1">
      <c r="A48" s="44" t="s">
        <v>22</v>
      </c>
      <c r="B48" s="37"/>
      <c r="C48" s="45"/>
      <c r="D48" s="339" t="s">
        <v>11</v>
      </c>
      <c r="E48" s="339"/>
      <c r="F48" s="47">
        <v>36</v>
      </c>
      <c r="G48" s="96"/>
      <c r="H48" s="82"/>
      <c r="I48" s="84"/>
      <c r="J48" s="86"/>
      <c r="K48" s="86"/>
      <c r="L48" s="85"/>
      <c r="M48" s="85"/>
    </row>
    <row r="49" spans="1:13" ht="29.25" customHeight="1" thickBot="1">
      <c r="A49" s="44" t="s">
        <v>23</v>
      </c>
      <c r="B49" s="37"/>
      <c r="C49" s="45"/>
      <c r="D49" s="339" t="s">
        <v>125</v>
      </c>
      <c r="E49" s="339"/>
      <c r="F49" s="47">
        <v>37</v>
      </c>
      <c r="G49" s="96"/>
      <c r="H49" s="82"/>
      <c r="I49" s="84"/>
      <c r="J49" s="86"/>
      <c r="K49" s="86"/>
      <c r="L49" s="85"/>
      <c r="M49" s="85"/>
    </row>
    <row r="50" spans="1:13" ht="15.75" customHeight="1" thickBot="1">
      <c r="A50" s="44"/>
      <c r="B50" s="37"/>
      <c r="C50" s="45" t="s">
        <v>27</v>
      </c>
      <c r="D50" s="339" t="s">
        <v>37</v>
      </c>
      <c r="E50" s="339"/>
      <c r="F50" s="47">
        <v>38</v>
      </c>
      <c r="G50" s="96"/>
      <c r="H50" s="82"/>
      <c r="I50" s="84"/>
      <c r="J50" s="86"/>
      <c r="K50" s="86"/>
      <c r="L50" s="85"/>
      <c r="M50" s="85"/>
    </row>
    <row r="51" spans="1:13" ht="15.75" customHeight="1" thickBot="1">
      <c r="A51" s="44"/>
      <c r="B51" s="37"/>
      <c r="C51" s="45" t="s">
        <v>28</v>
      </c>
      <c r="D51" s="339" t="s">
        <v>126</v>
      </c>
      <c r="E51" s="339"/>
      <c r="F51" s="47">
        <v>39</v>
      </c>
      <c r="G51" s="96"/>
      <c r="H51" s="82"/>
      <c r="I51" s="84"/>
      <c r="J51" s="86"/>
      <c r="K51" s="86"/>
      <c r="L51" s="85"/>
      <c r="M51" s="85"/>
    </row>
    <row r="52" spans="1:13" ht="15.75" customHeight="1" thickBot="1">
      <c r="A52" s="44"/>
      <c r="B52" s="37"/>
      <c r="C52" s="45" t="s">
        <v>30</v>
      </c>
      <c r="D52" s="339" t="s">
        <v>127</v>
      </c>
      <c r="E52" s="339"/>
      <c r="F52" s="47">
        <v>40</v>
      </c>
      <c r="G52" s="96"/>
      <c r="H52" s="82"/>
      <c r="I52" s="84"/>
      <c r="J52" s="86"/>
      <c r="K52" s="86"/>
      <c r="L52" s="85"/>
      <c r="M52" s="85"/>
    </row>
    <row r="53" spans="1:13" ht="15.75" customHeight="1" thickBot="1">
      <c r="A53" s="44"/>
      <c r="B53" s="37"/>
      <c r="C53" s="45" t="s">
        <v>32</v>
      </c>
      <c r="D53" s="339" t="s">
        <v>45</v>
      </c>
      <c r="E53" s="339"/>
      <c r="F53" s="47">
        <v>41</v>
      </c>
      <c r="G53" s="96"/>
      <c r="H53" s="82"/>
      <c r="I53" s="84"/>
      <c r="J53" s="86"/>
      <c r="K53" s="86"/>
      <c r="L53" s="85"/>
      <c r="M53" s="85"/>
    </row>
    <row r="54" spans="1:13" ht="15.75" customHeight="1" thickBot="1">
      <c r="A54" s="44"/>
      <c r="B54" s="37"/>
      <c r="C54" s="45" t="s">
        <v>33</v>
      </c>
      <c r="D54" s="339" t="s">
        <v>46</v>
      </c>
      <c r="E54" s="339"/>
      <c r="F54" s="47">
        <v>42</v>
      </c>
      <c r="G54" s="96"/>
      <c r="H54" s="82"/>
      <c r="I54" s="84"/>
      <c r="J54" s="86"/>
      <c r="K54" s="86"/>
      <c r="L54" s="85"/>
      <c r="M54" s="85"/>
    </row>
    <row r="55" spans="1:13" ht="18.75" customHeight="1" thickBot="1">
      <c r="A55" s="44" t="s">
        <v>24</v>
      </c>
      <c r="B55" s="37"/>
      <c r="C55" s="45"/>
      <c r="D55" s="339" t="s">
        <v>12</v>
      </c>
      <c r="E55" s="339"/>
      <c r="F55" s="47">
        <v>43</v>
      </c>
      <c r="G55" s="82">
        <v>3007</v>
      </c>
      <c r="H55" s="82">
        <v>1480</v>
      </c>
      <c r="I55" s="84">
        <f>H55/G55*100</f>
        <v>49.2184901895577</v>
      </c>
      <c r="J55" s="86">
        <v>950</v>
      </c>
      <c r="K55" s="86">
        <v>900</v>
      </c>
      <c r="L55" s="85">
        <f>J55/H55*100</f>
        <v>64.1891891891892</v>
      </c>
      <c r="M55" s="85">
        <f>K55/J55*100</f>
        <v>94.73684210526315</v>
      </c>
    </row>
    <row r="56" spans="1:13" ht="15.75" customHeight="1" thickBot="1">
      <c r="A56" s="44"/>
      <c r="B56" s="37">
        <v>1</v>
      </c>
      <c r="C56" s="45"/>
      <c r="D56" s="339" t="s">
        <v>13</v>
      </c>
      <c r="E56" s="339"/>
      <c r="F56" s="47">
        <v>44</v>
      </c>
      <c r="G56" s="96"/>
      <c r="H56" s="96"/>
      <c r="I56" s="84"/>
      <c r="J56" s="86"/>
      <c r="K56" s="86"/>
      <c r="L56" s="85"/>
      <c r="M56" s="85"/>
    </row>
    <row r="57" spans="1:13" ht="29.25" customHeight="1" thickBot="1">
      <c r="A57" s="44"/>
      <c r="B57" s="37"/>
      <c r="C57" s="45"/>
      <c r="D57" s="46"/>
      <c r="E57" s="46" t="s">
        <v>240</v>
      </c>
      <c r="F57" s="47">
        <v>45</v>
      </c>
      <c r="G57" s="96"/>
      <c r="H57" s="96"/>
      <c r="I57" s="84"/>
      <c r="J57" s="86"/>
      <c r="K57" s="86"/>
      <c r="L57" s="85"/>
      <c r="M57" s="85"/>
    </row>
    <row r="58" spans="1:15" ht="15.75" customHeight="1" thickBot="1">
      <c r="A58" s="44" t="s">
        <v>25</v>
      </c>
      <c r="B58" s="37"/>
      <c r="C58" s="45"/>
      <c r="D58" s="339" t="s">
        <v>114</v>
      </c>
      <c r="E58" s="339"/>
      <c r="F58" s="47">
        <v>46</v>
      </c>
      <c r="G58" s="82">
        <v>3007</v>
      </c>
      <c r="H58" s="82">
        <v>1480</v>
      </c>
      <c r="I58" s="84">
        <f>H58/G58*100</f>
        <v>49.2184901895577</v>
      </c>
      <c r="J58" s="86">
        <v>950</v>
      </c>
      <c r="K58" s="86">
        <v>900</v>
      </c>
      <c r="L58" s="85">
        <f>J58/H58*100</f>
        <v>64.1891891891892</v>
      </c>
      <c r="M58" s="85">
        <f>K58/J58*100</f>
        <v>94.73684210526315</v>
      </c>
      <c r="N58" s="80"/>
      <c r="O58" s="80"/>
    </row>
    <row r="59" spans="1:13" ht="15" customHeight="1" thickBot="1">
      <c r="A59" s="44" t="s">
        <v>67</v>
      </c>
      <c r="B59" s="36"/>
      <c r="C59" s="45"/>
      <c r="D59" s="339" t="s">
        <v>14</v>
      </c>
      <c r="E59" s="339"/>
      <c r="F59" s="47">
        <v>47</v>
      </c>
      <c r="G59" s="96"/>
      <c r="H59" s="96"/>
      <c r="I59" s="84"/>
      <c r="J59" s="86"/>
      <c r="K59" s="86"/>
      <c r="L59" s="85"/>
      <c r="M59" s="85"/>
    </row>
    <row r="60" spans="1:13" ht="18.75" customHeight="1" thickBot="1">
      <c r="A60" s="350"/>
      <c r="B60" s="37">
        <v>1</v>
      </c>
      <c r="C60" s="45"/>
      <c r="D60" s="339" t="s">
        <v>104</v>
      </c>
      <c r="E60" s="339"/>
      <c r="F60" s="47">
        <v>48</v>
      </c>
      <c r="G60" s="96">
        <v>464</v>
      </c>
      <c r="H60" s="82">
        <v>464</v>
      </c>
      <c r="I60" s="84">
        <f>H60/G60*100</f>
        <v>100</v>
      </c>
      <c r="J60" s="86">
        <v>470</v>
      </c>
      <c r="K60" s="86">
        <v>470</v>
      </c>
      <c r="L60" s="85">
        <f>J60/H60*100</f>
        <v>101.29310344827587</v>
      </c>
      <c r="M60" s="85">
        <f>K60/J60*100</f>
        <v>100</v>
      </c>
    </row>
    <row r="61" spans="1:13" ht="15.75" customHeight="1" thickBot="1">
      <c r="A61" s="350"/>
      <c r="B61" s="37">
        <v>2</v>
      </c>
      <c r="C61" s="45"/>
      <c r="D61" s="339" t="s">
        <v>15</v>
      </c>
      <c r="E61" s="339"/>
      <c r="F61" s="47">
        <v>49</v>
      </c>
      <c r="G61" s="96">
        <v>527</v>
      </c>
      <c r="H61" s="82">
        <v>520</v>
      </c>
      <c r="I61" s="84">
        <f>H61/G61*100</f>
        <v>98.67172675521822</v>
      </c>
      <c r="J61" s="86">
        <v>525</v>
      </c>
      <c r="K61" s="86">
        <v>525</v>
      </c>
      <c r="L61" s="85">
        <f>J61/H61*100</f>
        <v>100.96153846153845</v>
      </c>
      <c r="M61" s="85">
        <f>K61/J61*100</f>
        <v>100</v>
      </c>
    </row>
    <row r="62" spans="1:13" ht="29.25" customHeight="1" thickBot="1">
      <c r="A62" s="350"/>
      <c r="B62" s="37">
        <v>3</v>
      </c>
      <c r="C62" s="45"/>
      <c r="D62" s="339" t="s">
        <v>346</v>
      </c>
      <c r="E62" s="339"/>
      <c r="F62" s="47">
        <v>50</v>
      </c>
      <c r="G62" s="97">
        <f>'Anexa 2-an 2024'!J167</f>
        <v>5179.633143580013</v>
      </c>
      <c r="H62" s="97">
        <f>'Anexa 2-an 2024'!N167</f>
        <v>5749.038461538461</v>
      </c>
      <c r="I62" s="97">
        <f>H62/G62*100</f>
        <v>110.99315920982178</v>
      </c>
      <c r="J62" s="84">
        <f>(J24+J25-450-J28)/J61/12*1000</f>
        <v>5738.0952380952385</v>
      </c>
      <c r="K62" s="84">
        <f>(K24+K25-450-K28)/K61/12*1000</f>
        <v>5880.952380952381</v>
      </c>
      <c r="L62" s="85">
        <f>J62/H62*100</f>
        <v>99.80965123965628</v>
      </c>
      <c r="M62" s="85">
        <f>K62/J62*100</f>
        <v>102.48962655601659</v>
      </c>
    </row>
    <row r="63" spans="1:13" ht="40.5" customHeight="1" thickBot="1">
      <c r="A63" s="350"/>
      <c r="B63" s="37">
        <v>4</v>
      </c>
      <c r="C63" s="45"/>
      <c r="D63" s="339" t="s">
        <v>348</v>
      </c>
      <c r="E63" s="339"/>
      <c r="F63" s="47">
        <v>51</v>
      </c>
      <c r="G63" s="97">
        <f>'Anexa 2-an 2024'!J168</f>
        <v>4316.097406704617</v>
      </c>
      <c r="H63" s="97">
        <f>'Anexa 2-an 2024'!N168</f>
        <v>5224.038461538462</v>
      </c>
      <c r="I63" s="97">
        <f>H63/G63*100</f>
        <v>121.0361576507391</v>
      </c>
      <c r="J63" s="84" t="s">
        <v>341</v>
      </c>
      <c r="K63" s="84" t="s">
        <v>341</v>
      </c>
      <c r="L63" s="85"/>
      <c r="M63" s="85"/>
    </row>
    <row r="64" spans="1:13" ht="27.75" customHeight="1" thickBot="1">
      <c r="A64" s="350"/>
      <c r="B64" s="37">
        <v>5</v>
      </c>
      <c r="C64" s="45"/>
      <c r="D64" s="339" t="s">
        <v>312</v>
      </c>
      <c r="E64" s="339"/>
      <c r="F64" s="47">
        <v>52</v>
      </c>
      <c r="G64" s="97">
        <f>G13/G61</f>
        <v>102.86527514231499</v>
      </c>
      <c r="H64" s="97">
        <f>H13/H61</f>
        <v>104.36538461538461</v>
      </c>
      <c r="I64" s="97">
        <f>H64/G64*100</f>
        <v>101.45832446468862</v>
      </c>
      <c r="J64" s="84">
        <f>J13/J61</f>
        <v>105.71428571428571</v>
      </c>
      <c r="K64" s="84">
        <f>K13/K61</f>
        <v>107.61904761904762</v>
      </c>
      <c r="L64" s="85">
        <f>J64/H64*100</f>
        <v>101.29247940193213</v>
      </c>
      <c r="M64" s="85">
        <f>K64/J64*100</f>
        <v>101.8018018018018</v>
      </c>
    </row>
    <row r="65" spans="1:13" ht="42" customHeight="1" thickBot="1">
      <c r="A65" s="350"/>
      <c r="B65" s="37">
        <v>6</v>
      </c>
      <c r="C65" s="45"/>
      <c r="D65" s="339" t="s">
        <v>347</v>
      </c>
      <c r="E65" s="339"/>
      <c r="F65" s="47">
        <v>53</v>
      </c>
      <c r="G65" s="97"/>
      <c r="H65" s="97"/>
      <c r="I65" s="84"/>
      <c r="J65" s="87"/>
      <c r="K65" s="87"/>
      <c r="L65" s="85"/>
      <c r="M65" s="85"/>
    </row>
    <row r="66" spans="1:13" ht="27.75" customHeight="1" thickBot="1">
      <c r="A66" s="350"/>
      <c r="B66" s="37">
        <v>7</v>
      </c>
      <c r="C66" s="45"/>
      <c r="D66" s="339" t="s">
        <v>349</v>
      </c>
      <c r="E66" s="339"/>
      <c r="F66" s="47">
        <v>54</v>
      </c>
      <c r="G66" s="97"/>
      <c r="H66" s="84"/>
      <c r="I66" s="84"/>
      <c r="J66" s="87"/>
      <c r="K66" s="87"/>
      <c r="L66" s="85"/>
      <c r="M66" s="85"/>
    </row>
    <row r="67" spans="1:13" ht="27.75" customHeight="1" thickBot="1">
      <c r="A67" s="350"/>
      <c r="B67" s="37">
        <v>8</v>
      </c>
      <c r="C67" s="45"/>
      <c r="D67" s="339" t="s">
        <v>260</v>
      </c>
      <c r="E67" s="339"/>
      <c r="F67" s="47">
        <v>55</v>
      </c>
      <c r="G67" s="97">
        <f>(G18/G12)*1000</f>
        <v>934.6956088744629</v>
      </c>
      <c r="H67" s="84">
        <f>(H18/H12)*1000</f>
        <v>989.4236438679245</v>
      </c>
      <c r="I67" s="84">
        <f>H67/G67*100</f>
        <v>105.85517193767112</v>
      </c>
      <c r="J67" s="84">
        <f>(J18/J12)*1000</f>
        <v>986.6311123923463</v>
      </c>
      <c r="K67" s="84">
        <f>(K18/K12)*1000</f>
        <v>987.5756610385473</v>
      </c>
      <c r="L67" s="85">
        <f>J67/H67*100</f>
        <v>99.71776180073265</v>
      </c>
      <c r="M67" s="85">
        <f>K67/J67*100</f>
        <v>100.09573473148548</v>
      </c>
    </row>
    <row r="68" spans="1:13" ht="15.75" customHeight="1" thickBot="1">
      <c r="A68" s="350"/>
      <c r="B68" s="37">
        <v>9</v>
      </c>
      <c r="C68" s="45"/>
      <c r="D68" s="339" t="s">
        <v>253</v>
      </c>
      <c r="E68" s="339"/>
      <c r="F68" s="47">
        <v>56</v>
      </c>
      <c r="G68" s="96"/>
      <c r="H68" s="137"/>
      <c r="I68" s="84"/>
      <c r="J68" s="86"/>
      <c r="K68" s="86"/>
      <c r="L68" s="85"/>
      <c r="M68" s="85"/>
    </row>
    <row r="69" spans="1:13" ht="15.75" customHeight="1" thickBot="1">
      <c r="A69" s="350"/>
      <c r="B69" s="37">
        <v>10</v>
      </c>
      <c r="C69" s="45"/>
      <c r="D69" s="339" t="s">
        <v>254</v>
      </c>
      <c r="E69" s="351"/>
      <c r="F69" s="47">
        <v>57</v>
      </c>
      <c r="G69" s="96">
        <v>1682</v>
      </c>
      <c r="H69" s="138">
        <v>1200</v>
      </c>
      <c r="I69" s="84">
        <f>H69/G69*100</f>
        <v>71.3436385255648</v>
      </c>
      <c r="J69" s="107">
        <v>1000</v>
      </c>
      <c r="K69" s="107">
        <v>900</v>
      </c>
      <c r="L69" s="85">
        <f>J69/H69*100</f>
        <v>83.33333333333334</v>
      </c>
      <c r="M69" s="85">
        <f>K69/J69*100</f>
        <v>90</v>
      </c>
    </row>
    <row r="70" spans="1:8" ht="15.75" customHeight="1">
      <c r="A70" s="18"/>
      <c r="B70" s="19"/>
      <c r="C70" s="20"/>
      <c r="D70" s="57"/>
      <c r="E70" s="57"/>
      <c r="F70" s="21"/>
      <c r="G70" s="111"/>
      <c r="H70" s="22"/>
    </row>
    <row r="71" spans="1:8" ht="12.75">
      <c r="A71" s="19"/>
      <c r="B71" s="19"/>
      <c r="D71" s="19"/>
      <c r="E71" s="24"/>
      <c r="F71" s="21"/>
      <c r="G71" s="111"/>
      <c r="H71" s="22"/>
    </row>
    <row r="72" spans="1:13" ht="14.25" customHeight="1">
      <c r="A72" s="356" t="s">
        <v>435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</row>
    <row r="73" spans="1:13" ht="15" customHeight="1">
      <c r="A73" s="356" t="s">
        <v>436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</row>
    <row r="74" spans="1:8" ht="12.75">
      <c r="A74" s="19"/>
      <c r="B74" s="19"/>
      <c r="D74" s="19"/>
      <c r="E74" s="24"/>
      <c r="F74" s="21"/>
      <c r="G74" s="111"/>
      <c r="H74" s="22"/>
    </row>
    <row r="75" spans="1:9" ht="12.75">
      <c r="A75" s="352"/>
      <c r="B75" s="352"/>
      <c r="C75" s="353"/>
      <c r="D75" s="353"/>
      <c r="E75" s="353"/>
      <c r="F75" s="353"/>
      <c r="G75" s="353"/>
      <c r="H75" s="353"/>
      <c r="I75" s="353"/>
    </row>
    <row r="76" spans="1:8" ht="12.75">
      <c r="A76" s="19"/>
      <c r="B76" s="19"/>
      <c r="D76" s="19"/>
      <c r="E76" s="24"/>
      <c r="F76" s="21"/>
      <c r="G76" s="111"/>
      <c r="H76" s="22"/>
    </row>
    <row r="77" spans="1:8" ht="12.75">
      <c r="A77" s="19"/>
      <c r="B77" s="19"/>
      <c r="D77" s="19"/>
      <c r="E77" s="24"/>
      <c r="F77" s="21"/>
      <c r="G77" s="111"/>
      <c r="H77" s="22"/>
    </row>
    <row r="78" spans="1:8" ht="12.75">
      <c r="A78" s="19"/>
      <c r="B78" s="19"/>
      <c r="D78" s="19"/>
      <c r="E78" s="24"/>
      <c r="F78" s="21"/>
      <c r="G78" s="111"/>
      <c r="H78" s="22"/>
    </row>
    <row r="79" spans="1:8" ht="12.75">
      <c r="A79" s="19"/>
      <c r="B79" s="19"/>
      <c r="D79" s="19"/>
      <c r="E79" s="24"/>
      <c r="F79" s="21"/>
      <c r="G79" s="111"/>
      <c r="H79" s="22"/>
    </row>
    <row r="80" spans="1:8" ht="12.75">
      <c r="A80" s="19"/>
      <c r="B80" s="19"/>
      <c r="D80" s="19"/>
      <c r="E80" s="24"/>
      <c r="F80" s="21"/>
      <c r="G80" s="111"/>
      <c r="H80" s="22"/>
    </row>
    <row r="81" spans="1:8" ht="12.75">
      <c r="A81" s="19"/>
      <c r="B81" s="19"/>
      <c r="D81" s="19"/>
      <c r="E81" s="24"/>
      <c r="F81" s="21"/>
      <c r="G81" s="111"/>
      <c r="H81" s="22"/>
    </row>
    <row r="82" spans="1:8" ht="12.75">
      <c r="A82" s="19"/>
      <c r="B82" s="19"/>
      <c r="D82" s="19"/>
      <c r="E82" s="24"/>
      <c r="F82" s="21"/>
      <c r="G82" s="111"/>
      <c r="H82" s="22"/>
    </row>
    <row r="83" spans="1:8" ht="12.75">
      <c r="A83" s="19"/>
      <c r="B83" s="19"/>
      <c r="D83" s="19"/>
      <c r="E83" s="24"/>
      <c r="F83" s="21"/>
      <c r="G83" s="111"/>
      <c r="H83" s="22"/>
    </row>
    <row r="84" spans="1:8" ht="12.75">
      <c r="A84" s="19"/>
      <c r="B84" s="19"/>
      <c r="D84" s="19"/>
      <c r="E84" s="24"/>
      <c r="F84" s="21"/>
      <c r="G84" s="111"/>
      <c r="H84" s="22"/>
    </row>
    <row r="85" spans="1:8" ht="12.75">
      <c r="A85" s="19"/>
      <c r="B85" s="19"/>
      <c r="D85" s="19"/>
      <c r="E85" s="24"/>
      <c r="F85" s="21"/>
      <c r="G85" s="111"/>
      <c r="H85" s="22"/>
    </row>
    <row r="86" spans="1:8" ht="12.75">
      <c r="A86" s="19"/>
      <c r="B86" s="19"/>
      <c r="D86" s="19"/>
      <c r="E86" s="24"/>
      <c r="F86" s="21"/>
      <c r="G86" s="111"/>
      <c r="H86" s="22"/>
    </row>
    <row r="87" spans="1:8" ht="12.75">
      <c r="A87" s="19"/>
      <c r="B87" s="19"/>
      <c r="D87" s="19"/>
      <c r="E87" s="24"/>
      <c r="F87" s="21"/>
      <c r="G87" s="111"/>
      <c r="H87" s="22"/>
    </row>
    <row r="88" spans="1:8" ht="12.75">
      <c r="A88" s="19"/>
      <c r="B88" s="19"/>
      <c r="D88" s="19"/>
      <c r="E88" s="24"/>
      <c r="F88" s="21"/>
      <c r="G88" s="111"/>
      <c r="H88" s="22"/>
    </row>
    <row r="89" spans="1:8" ht="12.75">
      <c r="A89" s="19"/>
      <c r="B89" s="19"/>
      <c r="D89" s="19"/>
      <c r="E89" s="24"/>
      <c r="F89" s="21"/>
      <c r="G89" s="111"/>
      <c r="H89" s="22"/>
    </row>
    <row r="90" spans="1:8" ht="12.75">
      <c r="A90" s="19"/>
      <c r="B90" s="19"/>
      <c r="D90" s="19"/>
      <c r="E90" s="24"/>
      <c r="F90" s="21"/>
      <c r="G90" s="111"/>
      <c r="H90" s="22"/>
    </row>
    <row r="91" spans="1:8" ht="12.75">
      <c r="A91" s="19"/>
      <c r="B91" s="19"/>
      <c r="D91" s="19"/>
      <c r="E91" s="24"/>
      <c r="F91" s="21"/>
      <c r="G91" s="111"/>
      <c r="H91" s="22"/>
    </row>
    <row r="92" spans="1:8" ht="12.75">
      <c r="A92" s="19"/>
      <c r="B92" s="19"/>
      <c r="D92" s="19"/>
      <c r="E92" s="24"/>
      <c r="F92" s="21"/>
      <c r="G92" s="111"/>
      <c r="H92" s="22"/>
    </row>
    <row r="93" spans="1:8" ht="12.75">
      <c r="A93" s="19"/>
      <c r="B93" s="19"/>
      <c r="D93" s="19"/>
      <c r="E93" s="24"/>
      <c r="F93" s="21"/>
      <c r="G93" s="111"/>
      <c r="H93" s="22"/>
    </row>
    <row r="94" spans="1:8" ht="12.75">
      <c r="A94" s="19"/>
      <c r="B94" s="19"/>
      <c r="D94" s="19"/>
      <c r="E94" s="24"/>
      <c r="F94" s="21"/>
      <c r="G94" s="111"/>
      <c r="H94" s="22"/>
    </row>
    <row r="95" spans="1:8" ht="12.75">
      <c r="A95" s="19"/>
      <c r="B95" s="19"/>
      <c r="D95" s="19"/>
      <c r="E95" s="24"/>
      <c r="F95" s="21"/>
      <c r="G95" s="111"/>
      <c r="H95" s="22"/>
    </row>
    <row r="96" spans="1:8" ht="12.75">
      <c r="A96" s="19"/>
      <c r="B96" s="19"/>
      <c r="D96" s="19"/>
      <c r="E96" s="24"/>
      <c r="F96" s="21"/>
      <c r="G96" s="111"/>
      <c r="H96" s="22"/>
    </row>
    <row r="97" spans="1:8" ht="12.75">
      <c r="A97" s="19"/>
      <c r="B97" s="19"/>
      <c r="D97" s="19"/>
      <c r="E97" s="24"/>
      <c r="F97" s="21"/>
      <c r="G97" s="111"/>
      <c r="H97" s="22"/>
    </row>
    <row r="98" spans="1:8" ht="12.75">
      <c r="A98" s="19"/>
      <c r="B98" s="19"/>
      <c r="D98" s="19"/>
      <c r="E98" s="24"/>
      <c r="F98" s="21"/>
      <c r="G98" s="111"/>
      <c r="H98" s="22"/>
    </row>
    <row r="99" spans="1:8" ht="12.75">
      <c r="A99" s="19"/>
      <c r="B99" s="19"/>
      <c r="D99" s="19"/>
      <c r="E99" s="24"/>
      <c r="F99" s="21"/>
      <c r="G99" s="111"/>
      <c r="H99" s="22"/>
    </row>
    <row r="100" spans="1:8" ht="12.75">
      <c r="A100" s="19"/>
      <c r="B100" s="19"/>
      <c r="D100" s="19"/>
      <c r="E100" s="24"/>
      <c r="F100" s="21"/>
      <c r="G100" s="111"/>
      <c r="H100" s="22"/>
    </row>
    <row r="101" spans="1:8" ht="12.75">
      <c r="A101" s="19"/>
      <c r="B101" s="19"/>
      <c r="D101" s="19"/>
      <c r="E101" s="24"/>
      <c r="F101" s="21"/>
      <c r="G101" s="111"/>
      <c r="H101" s="22"/>
    </row>
    <row r="102" spans="1:8" ht="12.75">
      <c r="A102" s="19"/>
      <c r="B102" s="19"/>
      <c r="D102" s="19"/>
      <c r="E102" s="24"/>
      <c r="F102" s="21"/>
      <c r="G102" s="111"/>
      <c r="H102" s="22"/>
    </row>
    <row r="103" spans="1:8" ht="12.75">
      <c r="A103" s="19"/>
      <c r="B103" s="19"/>
      <c r="D103" s="19"/>
      <c r="E103" s="24"/>
      <c r="F103" s="21"/>
      <c r="G103" s="111"/>
      <c r="H103" s="22"/>
    </row>
    <row r="104" spans="1:8" ht="12.75">
      <c r="A104" s="19"/>
      <c r="B104" s="19"/>
      <c r="D104" s="19"/>
      <c r="E104" s="24"/>
      <c r="F104" s="21"/>
      <c r="G104" s="111"/>
      <c r="H104" s="22"/>
    </row>
    <row r="105" spans="1:8" ht="12.75">
      <c r="A105" s="19"/>
      <c r="B105" s="19"/>
      <c r="D105" s="19"/>
      <c r="E105" s="24"/>
      <c r="F105" s="21"/>
      <c r="G105" s="111"/>
      <c r="H105" s="22"/>
    </row>
    <row r="106" spans="1:8" ht="12.75">
      <c r="A106" s="19"/>
      <c r="B106" s="19"/>
      <c r="D106" s="19"/>
      <c r="E106" s="24"/>
      <c r="F106" s="21"/>
      <c r="G106" s="111"/>
      <c r="H106" s="22"/>
    </row>
    <row r="107" spans="1:8" ht="12.75">
      <c r="A107" s="19"/>
      <c r="B107" s="19"/>
      <c r="D107" s="19"/>
      <c r="E107" s="24"/>
      <c r="F107" s="21"/>
      <c r="G107" s="111"/>
      <c r="H107" s="22"/>
    </row>
    <row r="108" spans="1:8" ht="12.75">
      <c r="A108" s="19"/>
      <c r="B108" s="19"/>
      <c r="D108" s="19"/>
      <c r="E108" s="24"/>
      <c r="F108" s="21"/>
      <c r="G108" s="111"/>
      <c r="H108" s="22"/>
    </row>
    <row r="109" spans="1:8" ht="12.75">
      <c r="A109" s="19"/>
      <c r="B109" s="19"/>
      <c r="D109" s="19"/>
      <c r="E109" s="24"/>
      <c r="F109" s="21"/>
      <c r="G109" s="111"/>
      <c r="H109" s="22"/>
    </row>
    <row r="110" spans="1:8" ht="12.75">
      <c r="A110" s="19"/>
      <c r="B110" s="19"/>
      <c r="D110" s="19"/>
      <c r="E110" s="24"/>
      <c r="F110" s="21"/>
      <c r="G110" s="111"/>
      <c r="H110" s="22"/>
    </row>
    <row r="111" spans="1:8" ht="12.75">
      <c r="A111" s="19"/>
      <c r="B111" s="19"/>
      <c r="D111" s="19"/>
      <c r="E111" s="24"/>
      <c r="F111" s="21"/>
      <c r="G111" s="111"/>
      <c r="H111" s="22"/>
    </row>
  </sheetData>
  <sheetProtection/>
  <mergeCells count="72">
    <mergeCell ref="J2:M2"/>
    <mergeCell ref="A72:M72"/>
    <mergeCell ref="A73:M73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D33:E33"/>
    <mergeCell ref="D37:E37"/>
    <mergeCell ref="D32:E32"/>
    <mergeCell ref="D49:E49"/>
    <mergeCell ref="D35:E35"/>
    <mergeCell ref="D40:E40"/>
    <mergeCell ref="D46:E46"/>
    <mergeCell ref="D47:E47"/>
    <mergeCell ref="L9:M9"/>
    <mergeCell ref="D34:E34"/>
    <mergeCell ref="D41:E41"/>
    <mergeCell ref="D55:E55"/>
    <mergeCell ref="D67:E67"/>
    <mergeCell ref="D39:E39"/>
    <mergeCell ref="D36:E36"/>
    <mergeCell ref="D43:E43"/>
    <mergeCell ref="D44:E44"/>
    <mergeCell ref="D52:E52"/>
    <mergeCell ref="A75:B75"/>
    <mergeCell ref="C75:I75"/>
    <mergeCell ref="A13:A17"/>
    <mergeCell ref="D13:E13"/>
    <mergeCell ref="D16:E16"/>
    <mergeCell ref="D17:E17"/>
    <mergeCell ref="D38:E38"/>
    <mergeCell ref="D50:E50"/>
    <mergeCell ref="D48:E48"/>
    <mergeCell ref="D51:E51"/>
    <mergeCell ref="D42:E42"/>
    <mergeCell ref="D68:E68"/>
    <mergeCell ref="D64:E64"/>
    <mergeCell ref="D60:E60"/>
    <mergeCell ref="D66:E66"/>
    <mergeCell ref="D54:E54"/>
    <mergeCell ref="D53:E53"/>
    <mergeCell ref="A60:A69"/>
    <mergeCell ref="D69:E69"/>
    <mergeCell ref="D63:E63"/>
    <mergeCell ref="D65:E65"/>
    <mergeCell ref="D61:E61"/>
    <mergeCell ref="D45:E45"/>
    <mergeCell ref="D22:E22"/>
    <mergeCell ref="D11:E11"/>
    <mergeCell ref="J9:J10"/>
    <mergeCell ref="D12:E12"/>
    <mergeCell ref="K9:K10"/>
    <mergeCell ref="H9:H10"/>
    <mergeCell ref="F9:F10"/>
    <mergeCell ref="G9:G10"/>
    <mergeCell ref="I9:I10"/>
    <mergeCell ref="L1:M1"/>
    <mergeCell ref="A7:M7"/>
    <mergeCell ref="B20:B30"/>
    <mergeCell ref="A9:C10"/>
    <mergeCell ref="D9:E10"/>
    <mergeCell ref="D21:E21"/>
    <mergeCell ref="D30:E30"/>
    <mergeCell ref="D19:E19"/>
    <mergeCell ref="D18:E18"/>
    <mergeCell ref="D20:E20"/>
  </mergeCells>
  <printOptions horizontalCentered="1"/>
  <pageMargins left="0.17" right="0.31" top="0.31496062992126" bottom="0.54" header="0.275590551181102" footer="0.31496062992126"/>
  <pageSetup fitToHeight="2" horizontalDpi="600" verticalDpi="600" orientation="portrait" paperSize="9" scale="70" r:id="rId1"/>
  <headerFooter alignWithMargins="0">
    <oddFooter>&amp;C&amp;8Pagina &amp;P din &amp;N&amp;R&amp;8Data &amp;D Ora&amp;T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190"/>
  <sheetViews>
    <sheetView zoomScale="106" zoomScaleNormal="106" zoomScalePageLayoutView="0" workbookViewId="0" topLeftCell="A5">
      <selection activeCell="Q59" sqref="Q59"/>
    </sheetView>
  </sheetViews>
  <sheetFormatPr defaultColWidth="9.140625" defaultRowHeight="12.75"/>
  <cols>
    <col min="1" max="1" width="4.7109375" style="180" customWidth="1"/>
    <col min="2" max="2" width="3.421875" style="180" customWidth="1"/>
    <col min="3" max="3" width="3.7109375" style="180" customWidth="1"/>
    <col min="4" max="4" width="4.57421875" style="180" customWidth="1"/>
    <col min="5" max="5" width="42.421875" style="209" customWidth="1"/>
    <col min="6" max="6" width="5.00390625" style="203" customWidth="1"/>
    <col min="7" max="7" width="11.57421875" style="145" customWidth="1"/>
    <col min="8" max="8" width="9.8515625" style="145" customWidth="1"/>
    <col min="9" max="9" width="6.00390625" style="145" customWidth="1"/>
    <col min="10" max="13" width="9.8515625" style="145" customWidth="1"/>
    <col min="14" max="14" width="12.8515625" style="145" customWidth="1"/>
    <col min="15" max="15" width="14.57421875" style="145" customWidth="1"/>
    <col min="16" max="16" width="10.7109375" style="145" customWidth="1"/>
    <col min="17" max="16384" width="9.140625" style="105" customWidth="1"/>
  </cols>
  <sheetData>
    <row r="1" spans="1:98" s="117" customFormat="1" ht="15.75">
      <c r="A1" s="32" t="s">
        <v>241</v>
      </c>
      <c r="B1" s="5"/>
      <c r="C1" s="10"/>
      <c r="D1" s="5"/>
      <c r="E1" s="7"/>
      <c r="F1" s="8"/>
      <c r="G1" s="38"/>
      <c r="H1" s="22"/>
      <c r="I1" s="146"/>
      <c r="J1" s="22"/>
      <c r="K1" s="22"/>
      <c r="L1" s="22"/>
      <c r="M1" s="22"/>
      <c r="N1" s="22"/>
      <c r="O1" s="22" t="s">
        <v>411</v>
      </c>
      <c r="P1" s="21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 s="117" customFormat="1" ht="15.75">
      <c r="A2" s="32" t="s">
        <v>322</v>
      </c>
      <c r="B2" s="5"/>
      <c r="C2" s="10"/>
      <c r="D2" s="5"/>
      <c r="E2" s="7"/>
      <c r="F2" s="8"/>
      <c r="G2" s="9"/>
      <c r="H2" s="22"/>
      <c r="I2" s="146"/>
      <c r="J2" s="22"/>
      <c r="K2" s="22"/>
      <c r="L2" s="22"/>
      <c r="M2" s="22"/>
      <c r="N2" s="22"/>
      <c r="O2" s="22"/>
      <c r="P2" s="21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</row>
    <row r="3" spans="1:98" s="117" customFormat="1" ht="15.75">
      <c r="A3" s="32" t="s">
        <v>323</v>
      </c>
      <c r="B3" s="5"/>
      <c r="C3" s="10"/>
      <c r="D3" s="5"/>
      <c r="E3" s="7"/>
      <c r="F3" s="8"/>
      <c r="G3" s="9"/>
      <c r="H3" s="22"/>
      <c r="I3" s="146"/>
      <c r="J3" s="22"/>
      <c r="K3" s="22"/>
      <c r="L3" s="22"/>
      <c r="M3" s="22"/>
      <c r="N3" s="22"/>
      <c r="O3" s="22"/>
      <c r="P3" s="21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</row>
    <row r="4" spans="1:98" s="117" customFormat="1" ht="15.75">
      <c r="A4" s="32" t="s">
        <v>324</v>
      </c>
      <c r="B4" s="5"/>
      <c r="C4" s="10"/>
      <c r="D4" s="5"/>
      <c r="E4" s="7"/>
      <c r="F4" s="8"/>
      <c r="G4" s="9"/>
      <c r="H4" s="22"/>
      <c r="I4" s="146"/>
      <c r="J4" s="22"/>
      <c r="K4" s="22"/>
      <c r="L4" s="22"/>
      <c r="M4" s="22"/>
      <c r="N4" s="22"/>
      <c r="O4" s="22"/>
      <c r="P4" s="21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</row>
    <row r="5" spans="1:98" s="117" customFormat="1" ht="18">
      <c r="A5" s="10"/>
      <c r="B5" s="10"/>
      <c r="C5" s="10"/>
      <c r="D5" s="10"/>
      <c r="E5" s="11"/>
      <c r="F5" s="12"/>
      <c r="G5" s="27"/>
      <c r="H5" s="27"/>
      <c r="I5" s="147"/>
      <c r="J5" s="27"/>
      <c r="K5" s="148"/>
      <c r="L5" s="148"/>
      <c r="M5" s="148"/>
      <c r="N5" s="148"/>
      <c r="O5" s="148"/>
      <c r="P5" s="21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</row>
    <row r="6" spans="1:16" ht="33" customHeight="1">
      <c r="A6" s="416" t="s">
        <v>350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</row>
    <row r="7" spans="1:16" ht="15.75">
      <c r="A7" s="149"/>
      <c r="B7" s="149"/>
      <c r="C7" s="149"/>
      <c r="D7" s="149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ht="15">
      <c r="A8" s="153"/>
      <c r="B8" s="153"/>
      <c r="C8" s="153"/>
      <c r="D8" s="153"/>
      <c r="E8" s="154"/>
      <c r="F8" s="151"/>
      <c r="G8" s="155"/>
      <c r="H8" s="155"/>
      <c r="I8" s="155"/>
      <c r="J8" s="155"/>
      <c r="K8" s="155"/>
      <c r="L8" s="155"/>
      <c r="M8" s="155"/>
      <c r="N8" s="155"/>
      <c r="O8" s="155"/>
      <c r="P8" s="155" t="s">
        <v>47</v>
      </c>
    </row>
    <row r="9" spans="1:16" ht="36" customHeight="1">
      <c r="A9" s="399"/>
      <c r="B9" s="411"/>
      <c r="C9" s="400"/>
      <c r="D9" s="399" t="s">
        <v>48</v>
      </c>
      <c r="E9" s="400"/>
      <c r="F9" s="413" t="s">
        <v>62</v>
      </c>
      <c r="G9" s="157" t="s">
        <v>396</v>
      </c>
      <c r="H9" s="366" t="s">
        <v>405</v>
      </c>
      <c r="I9" s="405"/>
      <c r="J9" s="367"/>
      <c r="K9" s="405" t="s">
        <v>412</v>
      </c>
      <c r="L9" s="405"/>
      <c r="M9" s="405"/>
      <c r="N9" s="367"/>
      <c r="O9" s="157" t="s">
        <v>6</v>
      </c>
      <c r="P9" s="156" t="s">
        <v>6</v>
      </c>
    </row>
    <row r="10" spans="1:16" ht="38.25" customHeight="1">
      <c r="A10" s="401"/>
      <c r="B10" s="397"/>
      <c r="C10" s="402"/>
      <c r="D10" s="401"/>
      <c r="E10" s="402"/>
      <c r="F10" s="368"/>
      <c r="G10" s="368" t="s">
        <v>404</v>
      </c>
      <c r="H10" s="366" t="s">
        <v>0</v>
      </c>
      <c r="I10" s="367"/>
      <c r="J10" s="417" t="s">
        <v>406</v>
      </c>
      <c r="K10" s="414" t="s">
        <v>329</v>
      </c>
      <c r="L10" s="414"/>
      <c r="M10" s="414"/>
      <c r="N10" s="415"/>
      <c r="O10" s="359" t="s">
        <v>388</v>
      </c>
      <c r="P10" s="359" t="s">
        <v>333</v>
      </c>
    </row>
    <row r="11" spans="1:16" ht="120.75" customHeight="1">
      <c r="A11" s="403"/>
      <c r="B11" s="412"/>
      <c r="C11" s="404"/>
      <c r="D11" s="403"/>
      <c r="E11" s="404"/>
      <c r="F11" s="369"/>
      <c r="G11" s="369"/>
      <c r="H11" s="283" t="s">
        <v>407</v>
      </c>
      <c r="I11" s="162" t="s">
        <v>306</v>
      </c>
      <c r="J11" s="418"/>
      <c r="K11" s="329" t="s">
        <v>400</v>
      </c>
      <c r="L11" s="329" t="s">
        <v>401</v>
      </c>
      <c r="M11" s="329" t="s">
        <v>402</v>
      </c>
      <c r="N11" s="163" t="s">
        <v>370</v>
      </c>
      <c r="O11" s="360"/>
      <c r="P11" s="360"/>
    </row>
    <row r="12" spans="1:16" ht="13.5" customHeight="1">
      <c r="A12" s="164">
        <v>0</v>
      </c>
      <c r="B12" s="409">
        <v>1</v>
      </c>
      <c r="C12" s="409"/>
      <c r="D12" s="410">
        <v>2</v>
      </c>
      <c r="E12" s="410"/>
      <c r="F12" s="143">
        <v>3</v>
      </c>
      <c r="G12" s="143" t="s">
        <v>387</v>
      </c>
      <c r="H12" s="143">
        <v>4</v>
      </c>
      <c r="I12" s="143" t="s">
        <v>307</v>
      </c>
      <c r="J12" s="143">
        <v>5</v>
      </c>
      <c r="K12" s="143" t="s">
        <v>330</v>
      </c>
      <c r="L12" s="143" t="s">
        <v>331</v>
      </c>
      <c r="M12" s="143" t="s">
        <v>332</v>
      </c>
      <c r="N12" s="143">
        <v>6</v>
      </c>
      <c r="O12" s="143" t="s">
        <v>373</v>
      </c>
      <c r="P12" s="143" t="s">
        <v>374</v>
      </c>
    </row>
    <row r="13" spans="1:16" ht="16.5" customHeight="1">
      <c r="A13" s="285" t="s">
        <v>26</v>
      </c>
      <c r="B13" s="285"/>
      <c r="C13" s="285"/>
      <c r="D13" s="406" t="s">
        <v>261</v>
      </c>
      <c r="E13" s="406"/>
      <c r="F13" s="290">
        <v>1</v>
      </c>
      <c r="G13" s="287">
        <f aca="true" t="shared" si="0" ref="G13:N13">G14+G34+G40</f>
        <v>48333</v>
      </c>
      <c r="H13" s="287">
        <f t="shared" si="0"/>
        <v>51743</v>
      </c>
      <c r="I13" s="287">
        <f t="shared" si="0"/>
        <v>0</v>
      </c>
      <c r="J13" s="287">
        <f t="shared" si="0"/>
        <v>54223</v>
      </c>
      <c r="K13" s="287">
        <f t="shared" si="0"/>
        <v>10930</v>
      </c>
      <c r="L13" s="287">
        <f t="shared" si="0"/>
        <v>23951</v>
      </c>
      <c r="M13" s="287">
        <f t="shared" si="0"/>
        <v>40292</v>
      </c>
      <c r="N13" s="287">
        <f t="shared" si="0"/>
        <v>54272</v>
      </c>
      <c r="O13" s="288">
        <f>N13/J13*100</f>
        <v>100.09036755620309</v>
      </c>
      <c r="P13" s="289">
        <f>J13/G13*100</f>
        <v>112.18629093993752</v>
      </c>
    </row>
    <row r="14" spans="1:16" ht="27" customHeight="1">
      <c r="A14" s="372"/>
      <c r="B14" s="156">
        <v>1</v>
      </c>
      <c r="C14" s="141"/>
      <c r="D14" s="362" t="s">
        <v>313</v>
      </c>
      <c r="E14" s="362"/>
      <c r="F14" s="143">
        <v>2</v>
      </c>
      <c r="G14" s="140">
        <f aca="true" t="shared" si="1" ref="G14:N14">G15+G20+G21+G24+G25+G26</f>
        <v>48321</v>
      </c>
      <c r="H14" s="140">
        <f t="shared" si="1"/>
        <v>51740</v>
      </c>
      <c r="I14" s="140">
        <f t="shared" si="1"/>
        <v>0</v>
      </c>
      <c r="J14" s="140">
        <f t="shared" si="1"/>
        <v>54210</v>
      </c>
      <c r="K14" s="140">
        <f t="shared" si="1"/>
        <v>10930</v>
      </c>
      <c r="L14" s="140">
        <f t="shared" si="1"/>
        <v>23950</v>
      </c>
      <c r="M14" s="140">
        <f t="shared" si="1"/>
        <v>40290</v>
      </c>
      <c r="N14" s="140">
        <f t="shared" si="1"/>
        <v>54270</v>
      </c>
      <c r="O14" s="169">
        <f>N14/J14*100</f>
        <v>100.11068068622025</v>
      </c>
      <c r="P14" s="144">
        <f>J14/G14*100</f>
        <v>112.18724778046811</v>
      </c>
    </row>
    <row r="15" spans="1:16" ht="26.25" customHeight="1">
      <c r="A15" s="372"/>
      <c r="B15" s="372"/>
      <c r="C15" s="141" t="s">
        <v>27</v>
      </c>
      <c r="D15" s="362" t="s">
        <v>206</v>
      </c>
      <c r="E15" s="362"/>
      <c r="F15" s="143">
        <v>3</v>
      </c>
      <c r="G15" s="140">
        <f aca="true" t="shared" si="2" ref="G15:N15">G16+G17+G18+G19</f>
        <v>48102</v>
      </c>
      <c r="H15" s="140">
        <f t="shared" si="2"/>
        <v>51700</v>
      </c>
      <c r="I15" s="140">
        <f t="shared" si="2"/>
        <v>0</v>
      </c>
      <c r="J15" s="140">
        <f t="shared" si="2"/>
        <v>54134</v>
      </c>
      <c r="K15" s="140">
        <f t="shared" si="2"/>
        <v>10900</v>
      </c>
      <c r="L15" s="140">
        <f t="shared" si="2"/>
        <v>23900</v>
      </c>
      <c r="M15" s="140">
        <f t="shared" si="2"/>
        <v>40230</v>
      </c>
      <c r="N15" s="140">
        <f t="shared" si="2"/>
        <v>54200</v>
      </c>
      <c r="O15" s="169">
        <f>N15/J15*100</f>
        <v>100.12191968079212</v>
      </c>
      <c r="P15" s="144">
        <f>J15/G15*100</f>
        <v>112.54001912602388</v>
      </c>
    </row>
    <row r="16" spans="1:16" ht="14.25" customHeight="1">
      <c r="A16" s="372"/>
      <c r="B16" s="372"/>
      <c r="C16" s="141"/>
      <c r="D16" s="142" t="s">
        <v>159</v>
      </c>
      <c r="E16" s="142" t="s">
        <v>69</v>
      </c>
      <c r="F16" s="143">
        <v>4</v>
      </c>
      <c r="G16" s="165"/>
      <c r="H16" s="165"/>
      <c r="I16" s="140"/>
      <c r="J16" s="165"/>
      <c r="K16" s="165"/>
      <c r="L16" s="165"/>
      <c r="M16" s="165"/>
      <c r="N16" s="165"/>
      <c r="O16" s="169"/>
      <c r="P16" s="144"/>
    </row>
    <row r="17" spans="1:51" s="145" customFormat="1" ht="15.75" customHeight="1">
      <c r="A17" s="372"/>
      <c r="B17" s="372"/>
      <c r="C17" s="141"/>
      <c r="D17" s="142" t="s">
        <v>160</v>
      </c>
      <c r="E17" s="142" t="s">
        <v>70</v>
      </c>
      <c r="F17" s="143">
        <v>5</v>
      </c>
      <c r="G17" s="140">
        <v>48102</v>
      </c>
      <c r="H17" s="140">
        <v>51700</v>
      </c>
      <c r="I17" s="140">
        <v>0</v>
      </c>
      <c r="J17" s="140">
        <v>54134</v>
      </c>
      <c r="K17" s="140">
        <v>10900</v>
      </c>
      <c r="L17" s="140">
        <v>23900</v>
      </c>
      <c r="M17" s="140">
        <v>40230</v>
      </c>
      <c r="N17" s="140">
        <v>54200</v>
      </c>
      <c r="O17" s="169">
        <f>N17/J17*100</f>
        <v>100.12191968079212</v>
      </c>
      <c r="P17" s="144">
        <f>J17/G17*100</f>
        <v>112.54001912602388</v>
      </c>
      <c r="AX17" s="145">
        <v>36753</v>
      </c>
      <c r="AY17" s="145" t="s">
        <v>385</v>
      </c>
    </row>
    <row r="18" spans="1:16" ht="15.75" customHeight="1">
      <c r="A18" s="372"/>
      <c r="B18" s="372"/>
      <c r="C18" s="141"/>
      <c r="D18" s="142" t="s">
        <v>226</v>
      </c>
      <c r="E18" s="142" t="s">
        <v>71</v>
      </c>
      <c r="F18" s="143">
        <v>6</v>
      </c>
      <c r="G18" s="165"/>
      <c r="H18" s="165"/>
      <c r="I18" s="140"/>
      <c r="J18" s="165"/>
      <c r="K18" s="165"/>
      <c r="L18" s="165"/>
      <c r="M18" s="165"/>
      <c r="N18" s="165"/>
      <c r="O18" s="169"/>
      <c r="P18" s="144"/>
    </row>
    <row r="19" spans="1:16" ht="15.75" customHeight="1">
      <c r="A19" s="372"/>
      <c r="B19" s="372"/>
      <c r="C19" s="141"/>
      <c r="D19" s="142" t="s">
        <v>227</v>
      </c>
      <c r="E19" s="142" t="s">
        <v>72</v>
      </c>
      <c r="F19" s="143">
        <v>7</v>
      </c>
      <c r="G19" s="165"/>
      <c r="H19" s="165"/>
      <c r="I19" s="140"/>
      <c r="J19" s="165"/>
      <c r="K19" s="165"/>
      <c r="L19" s="165"/>
      <c r="M19" s="165"/>
      <c r="N19" s="165"/>
      <c r="O19" s="169"/>
      <c r="P19" s="144"/>
    </row>
    <row r="20" spans="1:16" ht="15.75" customHeight="1">
      <c r="A20" s="372"/>
      <c r="B20" s="372"/>
      <c r="C20" s="141" t="s">
        <v>28</v>
      </c>
      <c r="D20" s="362" t="s">
        <v>29</v>
      </c>
      <c r="E20" s="362"/>
      <c r="F20" s="143">
        <v>8</v>
      </c>
      <c r="G20" s="165"/>
      <c r="H20" s="165"/>
      <c r="I20" s="140"/>
      <c r="J20" s="165"/>
      <c r="K20" s="165"/>
      <c r="L20" s="165"/>
      <c r="M20" s="165"/>
      <c r="N20" s="165"/>
      <c r="O20" s="169"/>
      <c r="P20" s="144"/>
    </row>
    <row r="21" spans="1:16" ht="28.5" customHeight="1">
      <c r="A21" s="372"/>
      <c r="B21" s="372"/>
      <c r="C21" s="141" t="s">
        <v>30</v>
      </c>
      <c r="D21" s="362" t="s">
        <v>255</v>
      </c>
      <c r="E21" s="362"/>
      <c r="F21" s="143">
        <v>9</v>
      </c>
      <c r="G21" s="140">
        <f aca="true" t="shared" si="3" ref="G21:N21">G22+G23</f>
        <v>0</v>
      </c>
      <c r="H21" s="140">
        <f t="shared" si="3"/>
        <v>0</v>
      </c>
      <c r="I21" s="140">
        <f t="shared" si="3"/>
        <v>0</v>
      </c>
      <c r="J21" s="140">
        <f t="shared" si="3"/>
        <v>0</v>
      </c>
      <c r="K21" s="140">
        <f t="shared" si="3"/>
        <v>0</v>
      </c>
      <c r="L21" s="140">
        <f t="shared" si="3"/>
        <v>0</v>
      </c>
      <c r="M21" s="140">
        <f t="shared" si="3"/>
        <v>0</v>
      </c>
      <c r="N21" s="140">
        <f t="shared" si="3"/>
        <v>0</v>
      </c>
      <c r="O21" s="169"/>
      <c r="P21" s="144"/>
    </row>
    <row r="22" spans="1:16" ht="16.5" customHeight="1">
      <c r="A22" s="372"/>
      <c r="B22" s="372"/>
      <c r="C22" s="372"/>
      <c r="D22" s="166" t="s">
        <v>17</v>
      </c>
      <c r="E22" s="167" t="s">
        <v>242</v>
      </c>
      <c r="F22" s="143">
        <v>10</v>
      </c>
      <c r="G22" s="140">
        <v>0</v>
      </c>
      <c r="H22" s="165"/>
      <c r="I22" s="140"/>
      <c r="J22" s="165"/>
      <c r="K22" s="165"/>
      <c r="L22" s="165"/>
      <c r="M22" s="165"/>
      <c r="N22" s="165"/>
      <c r="O22" s="169"/>
      <c r="P22" s="144"/>
    </row>
    <row r="23" spans="1:16" ht="14.25" customHeight="1">
      <c r="A23" s="372"/>
      <c r="B23" s="372"/>
      <c r="C23" s="372"/>
      <c r="D23" s="166" t="s">
        <v>18</v>
      </c>
      <c r="E23" s="167" t="s">
        <v>31</v>
      </c>
      <c r="F23" s="143">
        <v>11</v>
      </c>
      <c r="G23" s="165"/>
      <c r="H23" s="165"/>
      <c r="I23" s="140"/>
      <c r="J23" s="165"/>
      <c r="K23" s="165"/>
      <c r="L23" s="165"/>
      <c r="M23" s="165"/>
      <c r="N23" s="165"/>
      <c r="O23" s="169"/>
      <c r="P23" s="144"/>
    </row>
    <row r="24" spans="1:16" ht="12.75" customHeight="1">
      <c r="A24" s="372"/>
      <c r="B24" s="372"/>
      <c r="C24" s="141" t="s">
        <v>32</v>
      </c>
      <c r="D24" s="362" t="s">
        <v>243</v>
      </c>
      <c r="E24" s="362"/>
      <c r="F24" s="143">
        <v>12</v>
      </c>
      <c r="G24" s="140">
        <v>0</v>
      </c>
      <c r="H24" s="140">
        <v>0</v>
      </c>
      <c r="I24" s="140"/>
      <c r="J24" s="140">
        <v>0</v>
      </c>
      <c r="K24" s="140"/>
      <c r="L24" s="140">
        <v>0</v>
      </c>
      <c r="M24" s="140">
        <v>0</v>
      </c>
      <c r="N24" s="140">
        <v>0</v>
      </c>
      <c r="O24" s="169"/>
      <c r="P24" s="144"/>
    </row>
    <row r="25" spans="1:16" ht="25.5" customHeight="1">
      <c r="A25" s="372"/>
      <c r="B25" s="372"/>
      <c r="C25" s="141" t="s">
        <v>33</v>
      </c>
      <c r="D25" s="362" t="s">
        <v>131</v>
      </c>
      <c r="E25" s="362"/>
      <c r="F25" s="143">
        <v>13</v>
      </c>
      <c r="G25" s="165"/>
      <c r="H25" s="165"/>
      <c r="I25" s="140"/>
      <c r="J25" s="165"/>
      <c r="K25" s="165"/>
      <c r="L25" s="165"/>
      <c r="M25" s="165"/>
      <c r="N25" s="165"/>
      <c r="O25" s="169"/>
      <c r="P25" s="144"/>
    </row>
    <row r="26" spans="1:16" ht="27" customHeight="1">
      <c r="A26" s="372"/>
      <c r="B26" s="141"/>
      <c r="C26" s="141" t="s">
        <v>39</v>
      </c>
      <c r="D26" s="379" t="s">
        <v>275</v>
      </c>
      <c r="E26" s="380"/>
      <c r="F26" s="143">
        <v>14</v>
      </c>
      <c r="G26" s="140">
        <f aca="true" t="shared" si="4" ref="G26:N26">G27+G28+G31+G32+G33</f>
        <v>219</v>
      </c>
      <c r="H26" s="140">
        <f t="shared" si="4"/>
        <v>40</v>
      </c>
      <c r="I26" s="140">
        <f t="shared" si="4"/>
        <v>0</v>
      </c>
      <c r="J26" s="140">
        <f t="shared" si="4"/>
        <v>76</v>
      </c>
      <c r="K26" s="140">
        <f t="shared" si="4"/>
        <v>30</v>
      </c>
      <c r="L26" s="140">
        <f t="shared" si="4"/>
        <v>50</v>
      </c>
      <c r="M26" s="140">
        <f t="shared" si="4"/>
        <v>60</v>
      </c>
      <c r="N26" s="140">
        <f t="shared" si="4"/>
        <v>70</v>
      </c>
      <c r="O26" s="169">
        <f>N26/J26*100</f>
        <v>92.10526315789474</v>
      </c>
      <c r="P26" s="144">
        <f>J26/G26*100</f>
        <v>34.70319634703196</v>
      </c>
    </row>
    <row r="27" spans="1:16" ht="15" customHeight="1">
      <c r="A27" s="372"/>
      <c r="B27" s="141"/>
      <c r="C27" s="141"/>
      <c r="D27" s="142" t="s">
        <v>134</v>
      </c>
      <c r="E27" s="142" t="s">
        <v>132</v>
      </c>
      <c r="F27" s="143">
        <v>15</v>
      </c>
      <c r="G27" s="140">
        <v>0</v>
      </c>
      <c r="H27" s="140">
        <v>0</v>
      </c>
      <c r="I27" s="140">
        <v>0</v>
      </c>
      <c r="J27" s="140">
        <v>0</v>
      </c>
      <c r="K27" s="140"/>
      <c r="L27" s="140">
        <v>0</v>
      </c>
      <c r="M27" s="140">
        <v>0</v>
      </c>
      <c r="N27" s="140">
        <v>0</v>
      </c>
      <c r="O27" s="169"/>
      <c r="P27" s="144"/>
    </row>
    <row r="28" spans="1:16" ht="28.5" customHeight="1">
      <c r="A28" s="372"/>
      <c r="B28" s="141"/>
      <c r="C28" s="141"/>
      <c r="D28" s="142" t="s">
        <v>207</v>
      </c>
      <c r="E28" s="142" t="s">
        <v>212</v>
      </c>
      <c r="F28" s="143">
        <v>16</v>
      </c>
      <c r="G28" s="140">
        <f>G29+G30</f>
        <v>59</v>
      </c>
      <c r="H28" s="140">
        <f>H29+H30</f>
        <v>0</v>
      </c>
      <c r="I28" s="140">
        <f>I29+I30</f>
        <v>0</v>
      </c>
      <c r="J28" s="140">
        <f>J29+J30</f>
        <v>0</v>
      </c>
      <c r="K28" s="140"/>
      <c r="L28" s="140">
        <f>L29+L30</f>
        <v>0</v>
      </c>
      <c r="M28" s="140">
        <f>M29+M30</f>
        <v>0</v>
      </c>
      <c r="N28" s="140">
        <f>N29+N30</f>
        <v>0</v>
      </c>
      <c r="O28" s="169"/>
      <c r="P28" s="144"/>
    </row>
    <row r="29" spans="1:16" ht="14.25" customHeight="1">
      <c r="A29" s="372"/>
      <c r="B29" s="141"/>
      <c r="C29" s="141"/>
      <c r="D29" s="142"/>
      <c r="E29" s="170" t="s">
        <v>244</v>
      </c>
      <c r="F29" s="143">
        <v>17</v>
      </c>
      <c r="G29" s="140">
        <v>59</v>
      </c>
      <c r="H29" s="140">
        <v>0</v>
      </c>
      <c r="I29" s="140"/>
      <c r="J29" s="140">
        <v>0</v>
      </c>
      <c r="K29" s="140"/>
      <c r="L29" s="140">
        <v>0</v>
      </c>
      <c r="M29" s="140">
        <v>0</v>
      </c>
      <c r="N29" s="140">
        <v>0</v>
      </c>
      <c r="O29" s="169"/>
      <c r="P29" s="144"/>
    </row>
    <row r="30" spans="1:16" ht="15" customHeight="1">
      <c r="A30" s="372"/>
      <c r="B30" s="141"/>
      <c r="C30" s="141"/>
      <c r="D30" s="142"/>
      <c r="E30" s="170" t="s">
        <v>228</v>
      </c>
      <c r="F30" s="143">
        <v>18</v>
      </c>
      <c r="G30" s="165"/>
      <c r="H30" s="165"/>
      <c r="I30" s="140"/>
      <c r="J30" s="165"/>
      <c r="K30" s="165"/>
      <c r="L30" s="165"/>
      <c r="M30" s="165"/>
      <c r="N30" s="165"/>
      <c r="O30" s="169"/>
      <c r="P30" s="144"/>
    </row>
    <row r="31" spans="1:16" ht="14.25" customHeight="1">
      <c r="A31" s="372"/>
      <c r="B31" s="141"/>
      <c r="C31" s="141"/>
      <c r="D31" s="142" t="s">
        <v>209</v>
      </c>
      <c r="E31" s="142" t="s">
        <v>133</v>
      </c>
      <c r="F31" s="143">
        <v>19</v>
      </c>
      <c r="G31" s="140">
        <v>9</v>
      </c>
      <c r="H31" s="140">
        <v>0</v>
      </c>
      <c r="I31" s="140"/>
      <c r="J31" s="140">
        <v>0</v>
      </c>
      <c r="K31" s="140"/>
      <c r="L31" s="140">
        <v>0</v>
      </c>
      <c r="M31" s="140">
        <v>0</v>
      </c>
      <c r="N31" s="140">
        <v>0</v>
      </c>
      <c r="O31" s="169"/>
      <c r="P31" s="144"/>
    </row>
    <row r="32" spans="1:16" ht="12" customHeight="1">
      <c r="A32" s="372"/>
      <c r="B32" s="141"/>
      <c r="C32" s="141"/>
      <c r="D32" s="142" t="s">
        <v>210</v>
      </c>
      <c r="E32" s="142" t="s">
        <v>116</v>
      </c>
      <c r="F32" s="143">
        <v>20</v>
      </c>
      <c r="G32" s="165"/>
      <c r="H32" s="165"/>
      <c r="I32" s="140"/>
      <c r="J32" s="165"/>
      <c r="K32" s="165"/>
      <c r="L32" s="165"/>
      <c r="M32" s="165"/>
      <c r="N32" s="165"/>
      <c r="O32" s="169"/>
      <c r="P32" s="144"/>
    </row>
    <row r="33" spans="1:16" ht="12.75" customHeight="1">
      <c r="A33" s="372"/>
      <c r="B33" s="141"/>
      <c r="C33" s="141"/>
      <c r="D33" s="142" t="s">
        <v>211</v>
      </c>
      <c r="E33" s="142" t="s">
        <v>72</v>
      </c>
      <c r="F33" s="143">
        <v>21</v>
      </c>
      <c r="G33" s="140">
        <v>151</v>
      </c>
      <c r="H33" s="140">
        <v>40</v>
      </c>
      <c r="I33" s="140">
        <v>0</v>
      </c>
      <c r="J33" s="140">
        <v>76</v>
      </c>
      <c r="K33" s="140">
        <v>30</v>
      </c>
      <c r="L33" s="140">
        <v>50</v>
      </c>
      <c r="M33" s="140">
        <v>60</v>
      </c>
      <c r="N33" s="140">
        <v>70</v>
      </c>
      <c r="O33" s="169">
        <f>N33/J33*100</f>
        <v>92.10526315789474</v>
      </c>
      <c r="P33" s="144">
        <f>J33/G33*100</f>
        <v>50.331125827814574</v>
      </c>
    </row>
    <row r="34" spans="1:16" ht="27" customHeight="1">
      <c r="A34" s="372"/>
      <c r="B34" s="141">
        <v>2</v>
      </c>
      <c r="C34" s="141"/>
      <c r="D34" s="362" t="s">
        <v>262</v>
      </c>
      <c r="E34" s="362"/>
      <c r="F34" s="143">
        <v>22</v>
      </c>
      <c r="G34" s="140">
        <f aca="true" t="shared" si="5" ref="G34:N34">G35+G36+G37+G38+G39</f>
        <v>12</v>
      </c>
      <c r="H34" s="140">
        <f t="shared" si="5"/>
        <v>3</v>
      </c>
      <c r="I34" s="140">
        <f t="shared" si="5"/>
        <v>0</v>
      </c>
      <c r="J34" s="140">
        <f t="shared" si="5"/>
        <v>13</v>
      </c>
      <c r="K34" s="140">
        <f t="shared" si="5"/>
        <v>0</v>
      </c>
      <c r="L34" s="140">
        <f t="shared" si="5"/>
        <v>1</v>
      </c>
      <c r="M34" s="140">
        <f t="shared" si="5"/>
        <v>2</v>
      </c>
      <c r="N34" s="140">
        <f t="shared" si="5"/>
        <v>2</v>
      </c>
      <c r="O34" s="169">
        <f>N34/J34*100</f>
        <v>15.384615384615385</v>
      </c>
      <c r="P34" s="144">
        <f>J34/G34*100</f>
        <v>108.33333333333333</v>
      </c>
    </row>
    <row r="35" spans="1:16" ht="13.5" customHeight="1">
      <c r="A35" s="372"/>
      <c r="B35" s="372"/>
      <c r="C35" s="141" t="s">
        <v>27</v>
      </c>
      <c r="D35" s="370" t="s">
        <v>34</v>
      </c>
      <c r="E35" s="370"/>
      <c r="F35" s="143">
        <v>23</v>
      </c>
      <c r="G35" s="140">
        <v>0</v>
      </c>
      <c r="H35" s="165"/>
      <c r="I35" s="140"/>
      <c r="J35" s="140">
        <v>11</v>
      </c>
      <c r="K35" s="165"/>
      <c r="L35" s="140"/>
      <c r="M35" s="140"/>
      <c r="N35" s="140"/>
      <c r="O35" s="169">
        <f>N35/J35*100</f>
        <v>0</v>
      </c>
      <c r="P35" s="144"/>
    </row>
    <row r="36" spans="1:16" ht="17.25" customHeight="1">
      <c r="A36" s="372"/>
      <c r="B36" s="372"/>
      <c r="C36" s="141" t="s">
        <v>28</v>
      </c>
      <c r="D36" s="370" t="s">
        <v>73</v>
      </c>
      <c r="E36" s="370"/>
      <c r="F36" s="143">
        <v>24</v>
      </c>
      <c r="G36" s="165"/>
      <c r="H36" s="165"/>
      <c r="I36" s="140"/>
      <c r="J36" s="165"/>
      <c r="K36" s="165"/>
      <c r="L36" s="165"/>
      <c r="M36" s="165"/>
      <c r="N36" s="165"/>
      <c r="O36" s="169"/>
      <c r="P36" s="144"/>
    </row>
    <row r="37" spans="1:16" ht="15.75" customHeight="1">
      <c r="A37" s="372"/>
      <c r="B37" s="372"/>
      <c r="C37" s="141" t="s">
        <v>30</v>
      </c>
      <c r="D37" s="370" t="s">
        <v>74</v>
      </c>
      <c r="E37" s="370"/>
      <c r="F37" s="143">
        <v>25</v>
      </c>
      <c r="G37" s="165"/>
      <c r="H37" s="165"/>
      <c r="I37" s="140"/>
      <c r="J37" s="165"/>
      <c r="K37" s="165"/>
      <c r="L37" s="165"/>
      <c r="M37" s="165"/>
      <c r="N37" s="165"/>
      <c r="O37" s="169"/>
      <c r="P37" s="144"/>
    </row>
    <row r="38" spans="1:16" ht="14.25" customHeight="1">
      <c r="A38" s="372"/>
      <c r="B38" s="372"/>
      <c r="C38" s="141" t="s">
        <v>32</v>
      </c>
      <c r="D38" s="370" t="s">
        <v>35</v>
      </c>
      <c r="E38" s="370"/>
      <c r="F38" s="143">
        <v>26</v>
      </c>
      <c r="G38" s="140">
        <v>3</v>
      </c>
      <c r="H38" s="140">
        <v>3</v>
      </c>
      <c r="I38" s="140">
        <v>0</v>
      </c>
      <c r="J38" s="140">
        <v>2</v>
      </c>
      <c r="K38" s="140"/>
      <c r="L38" s="140">
        <v>1</v>
      </c>
      <c r="M38" s="140">
        <v>2</v>
      </c>
      <c r="N38" s="140">
        <v>2</v>
      </c>
      <c r="O38" s="169">
        <f>N38/J38*100</f>
        <v>100</v>
      </c>
      <c r="P38" s="144">
        <f>J38/G38*100</f>
        <v>66.66666666666666</v>
      </c>
    </row>
    <row r="39" spans="1:16" ht="15" customHeight="1">
      <c r="A39" s="372"/>
      <c r="B39" s="372"/>
      <c r="C39" s="141" t="s">
        <v>33</v>
      </c>
      <c r="D39" s="370" t="s">
        <v>36</v>
      </c>
      <c r="E39" s="370"/>
      <c r="F39" s="143">
        <v>27</v>
      </c>
      <c r="G39" s="140">
        <v>9</v>
      </c>
      <c r="H39" s="140">
        <v>0</v>
      </c>
      <c r="I39" s="140">
        <v>0</v>
      </c>
      <c r="J39" s="140">
        <v>0</v>
      </c>
      <c r="K39" s="140"/>
      <c r="L39" s="140">
        <v>0</v>
      </c>
      <c r="M39" s="140">
        <v>0</v>
      </c>
      <c r="N39" s="140">
        <v>0</v>
      </c>
      <c r="O39" s="169"/>
      <c r="P39" s="144"/>
    </row>
    <row r="40" spans="1:16" ht="15" customHeight="1">
      <c r="A40" s="372"/>
      <c r="B40" s="141">
        <v>3</v>
      </c>
      <c r="C40" s="141"/>
      <c r="D40" s="376" t="s">
        <v>7</v>
      </c>
      <c r="E40" s="377"/>
      <c r="F40" s="143">
        <v>28</v>
      </c>
      <c r="G40" s="165"/>
      <c r="H40" s="165"/>
      <c r="I40" s="140"/>
      <c r="J40" s="165"/>
      <c r="K40" s="165"/>
      <c r="L40" s="165"/>
      <c r="M40" s="165"/>
      <c r="N40" s="165"/>
      <c r="O40" s="169"/>
      <c r="P40" s="144"/>
    </row>
    <row r="41" spans="1:16" s="145" customFormat="1" ht="18" customHeight="1">
      <c r="A41" s="285" t="s">
        <v>16</v>
      </c>
      <c r="B41" s="419" t="s">
        <v>368</v>
      </c>
      <c r="C41" s="420"/>
      <c r="D41" s="420"/>
      <c r="E41" s="421"/>
      <c r="F41" s="290">
        <v>29</v>
      </c>
      <c r="G41" s="287">
        <f aca="true" t="shared" si="6" ref="G41:N41">G42+G143+G151</f>
        <v>43040</v>
      </c>
      <c r="H41" s="287">
        <f t="shared" si="6"/>
        <v>51448</v>
      </c>
      <c r="I41" s="287">
        <f t="shared" si="6"/>
        <v>0</v>
      </c>
      <c r="J41" s="287">
        <f t="shared" si="6"/>
        <v>50682</v>
      </c>
      <c r="K41" s="287">
        <f t="shared" si="6"/>
        <v>13058</v>
      </c>
      <c r="L41" s="287">
        <f t="shared" si="6"/>
        <v>26538</v>
      </c>
      <c r="M41" s="287">
        <f t="shared" si="6"/>
        <v>39888</v>
      </c>
      <c r="N41" s="287">
        <f t="shared" si="6"/>
        <v>53698</v>
      </c>
      <c r="O41" s="288">
        <f>N41/J41*100</f>
        <v>105.95083066966575</v>
      </c>
      <c r="P41" s="289">
        <f>J41/G41*100</f>
        <v>117.75557620817845</v>
      </c>
    </row>
    <row r="42" spans="1:16" ht="25.5" customHeight="1">
      <c r="A42" s="372"/>
      <c r="B42" s="141">
        <v>1</v>
      </c>
      <c r="C42" s="362" t="s">
        <v>369</v>
      </c>
      <c r="D42" s="362"/>
      <c r="E42" s="362"/>
      <c r="F42" s="143">
        <v>30</v>
      </c>
      <c r="G42" s="140">
        <f aca="true" t="shared" si="7" ref="G42:N42">G43+G91+G98+G126</f>
        <v>43024</v>
      </c>
      <c r="H42" s="140">
        <f t="shared" si="7"/>
        <v>51446</v>
      </c>
      <c r="I42" s="140">
        <f t="shared" si="7"/>
        <v>0</v>
      </c>
      <c r="J42" s="140">
        <f t="shared" si="7"/>
        <v>50680</v>
      </c>
      <c r="K42" s="140">
        <f t="shared" si="7"/>
        <v>13058</v>
      </c>
      <c r="L42" s="140">
        <f t="shared" si="7"/>
        <v>26538</v>
      </c>
      <c r="M42" s="140">
        <f t="shared" si="7"/>
        <v>39888</v>
      </c>
      <c r="N42" s="140">
        <f t="shared" si="7"/>
        <v>53698</v>
      </c>
      <c r="O42" s="169">
        <f>N42/J42*100</f>
        <v>105.95501183898975</v>
      </c>
      <c r="P42" s="144">
        <f>J42/G42*100</f>
        <v>117.79471922647824</v>
      </c>
    </row>
    <row r="43" spans="1:16" ht="26.25" customHeight="1">
      <c r="A43" s="372"/>
      <c r="B43" s="359"/>
      <c r="C43" s="362" t="s">
        <v>263</v>
      </c>
      <c r="D43" s="362"/>
      <c r="E43" s="362"/>
      <c r="F43" s="143">
        <v>31</v>
      </c>
      <c r="G43" s="140">
        <f aca="true" t="shared" si="8" ref="G43:N43">G44+G52+G58</f>
        <v>12170</v>
      </c>
      <c r="H43" s="140">
        <f t="shared" si="8"/>
        <v>12846</v>
      </c>
      <c r="I43" s="140">
        <f t="shared" si="8"/>
        <v>0</v>
      </c>
      <c r="J43" s="140">
        <f t="shared" si="8"/>
        <v>13005</v>
      </c>
      <c r="K43" s="140">
        <f t="shared" si="8"/>
        <v>3423</v>
      </c>
      <c r="L43" s="140">
        <f t="shared" si="8"/>
        <v>5991</v>
      </c>
      <c r="M43" s="140">
        <f t="shared" si="8"/>
        <v>8746</v>
      </c>
      <c r="N43" s="140">
        <f t="shared" si="8"/>
        <v>12348</v>
      </c>
      <c r="O43" s="169">
        <f>N43/J43*100</f>
        <v>94.94809688581314</v>
      </c>
      <c r="P43" s="144">
        <f>J43/G43*100</f>
        <v>106.86113393590797</v>
      </c>
    </row>
    <row r="44" spans="1:16" ht="28.5" customHeight="1">
      <c r="A44" s="372"/>
      <c r="B44" s="383"/>
      <c r="C44" s="141" t="s">
        <v>75</v>
      </c>
      <c r="D44" s="379" t="s">
        <v>264</v>
      </c>
      <c r="E44" s="380"/>
      <c r="F44" s="143">
        <v>32</v>
      </c>
      <c r="G44" s="140">
        <f aca="true" t="shared" si="9" ref="G44:N44">G45+G46+G49+G50+G51</f>
        <v>6355</v>
      </c>
      <c r="H44" s="140">
        <f t="shared" si="9"/>
        <v>6600</v>
      </c>
      <c r="I44" s="140">
        <f t="shared" si="9"/>
        <v>0</v>
      </c>
      <c r="J44" s="140">
        <f t="shared" si="9"/>
        <v>5979</v>
      </c>
      <c r="K44" s="140">
        <f t="shared" si="9"/>
        <v>1720</v>
      </c>
      <c r="L44" s="140">
        <f t="shared" si="9"/>
        <v>2840</v>
      </c>
      <c r="M44" s="140">
        <f t="shared" si="9"/>
        <v>4270</v>
      </c>
      <c r="N44" s="140">
        <f t="shared" si="9"/>
        <v>6010</v>
      </c>
      <c r="O44" s="169">
        <f>N44/J44*100</f>
        <v>100.51848135139656</v>
      </c>
      <c r="P44" s="144">
        <f>J44/G44*100</f>
        <v>94.08339889850511</v>
      </c>
    </row>
    <row r="45" spans="1:16" ht="16.5" customHeight="1">
      <c r="A45" s="372"/>
      <c r="B45" s="383"/>
      <c r="C45" s="141" t="s">
        <v>27</v>
      </c>
      <c r="D45" s="379" t="s">
        <v>76</v>
      </c>
      <c r="E45" s="380"/>
      <c r="F45" s="143">
        <v>33</v>
      </c>
      <c r="G45" s="165"/>
      <c r="H45" s="140"/>
      <c r="I45" s="140"/>
      <c r="J45" s="140"/>
      <c r="K45" s="140"/>
      <c r="L45" s="140"/>
      <c r="M45" s="140"/>
      <c r="N45" s="140"/>
      <c r="O45" s="169"/>
      <c r="P45" s="144"/>
    </row>
    <row r="46" spans="1:17" ht="16.5" customHeight="1">
      <c r="A46" s="372"/>
      <c r="B46" s="383"/>
      <c r="C46" s="141" t="s">
        <v>28</v>
      </c>
      <c r="D46" s="379" t="s">
        <v>217</v>
      </c>
      <c r="E46" s="380"/>
      <c r="F46" s="143">
        <v>34</v>
      </c>
      <c r="G46" s="140">
        <v>5105</v>
      </c>
      <c r="H46" s="140">
        <v>5300</v>
      </c>
      <c r="I46" s="140">
        <v>0</v>
      </c>
      <c r="J46" s="140">
        <v>4588</v>
      </c>
      <c r="K46" s="140">
        <v>1400</v>
      </c>
      <c r="L46" s="140">
        <v>2300</v>
      </c>
      <c r="M46" s="140">
        <v>3500</v>
      </c>
      <c r="N46" s="140">
        <v>4700</v>
      </c>
      <c r="O46" s="169">
        <f>N46/J46*100</f>
        <v>102.4411508282476</v>
      </c>
      <c r="P46" s="144">
        <f>J46/G46*100</f>
        <v>89.87267384916748</v>
      </c>
      <c r="Q46" s="145"/>
    </row>
    <row r="47" spans="1:16" ht="15.75" customHeight="1">
      <c r="A47" s="372"/>
      <c r="B47" s="383"/>
      <c r="C47" s="141"/>
      <c r="D47" s="142" t="s">
        <v>77</v>
      </c>
      <c r="E47" s="142" t="s">
        <v>78</v>
      </c>
      <c r="F47" s="143">
        <v>35</v>
      </c>
      <c r="G47" s="140">
        <v>774</v>
      </c>
      <c r="H47" s="140">
        <v>800</v>
      </c>
      <c r="I47" s="140">
        <v>0</v>
      </c>
      <c r="J47" s="140">
        <v>663</v>
      </c>
      <c r="K47" s="140">
        <v>150</v>
      </c>
      <c r="L47" s="140">
        <v>300</v>
      </c>
      <c r="M47" s="140">
        <v>500</v>
      </c>
      <c r="N47" s="140">
        <v>750</v>
      </c>
      <c r="O47" s="169">
        <f>N47/J47*100</f>
        <v>113.12217194570135</v>
      </c>
      <c r="P47" s="144">
        <f>J47/G47*100</f>
        <v>85.65891472868216</v>
      </c>
    </row>
    <row r="48" spans="1:16" ht="14.25" customHeight="1">
      <c r="A48" s="372"/>
      <c r="B48" s="383"/>
      <c r="C48" s="141"/>
      <c r="D48" s="142" t="s">
        <v>79</v>
      </c>
      <c r="E48" s="142" t="s">
        <v>80</v>
      </c>
      <c r="F48" s="143">
        <v>36</v>
      </c>
      <c r="G48" s="140">
        <v>2462</v>
      </c>
      <c r="H48" s="140">
        <v>2700</v>
      </c>
      <c r="I48" s="140">
        <v>0</v>
      </c>
      <c r="J48" s="140">
        <v>2156</v>
      </c>
      <c r="K48" s="140">
        <v>450</v>
      </c>
      <c r="L48" s="140">
        <v>950</v>
      </c>
      <c r="M48" s="140">
        <v>1700</v>
      </c>
      <c r="N48" s="140">
        <v>2400</v>
      </c>
      <c r="O48" s="169">
        <f>N48/J48*100</f>
        <v>111.31725417439704</v>
      </c>
      <c r="P48" s="144">
        <f>J48/G48*100</f>
        <v>87.5710804224208</v>
      </c>
    </row>
    <row r="49" spans="1:16" ht="24" customHeight="1">
      <c r="A49" s="372"/>
      <c r="B49" s="383"/>
      <c r="C49" s="141" t="s">
        <v>30</v>
      </c>
      <c r="D49" s="362" t="s">
        <v>135</v>
      </c>
      <c r="E49" s="362"/>
      <c r="F49" s="143">
        <v>37</v>
      </c>
      <c r="G49" s="140">
        <v>527</v>
      </c>
      <c r="H49" s="140">
        <v>550</v>
      </c>
      <c r="I49" s="140">
        <v>0</v>
      </c>
      <c r="J49" s="140">
        <v>505</v>
      </c>
      <c r="K49" s="140">
        <v>140</v>
      </c>
      <c r="L49" s="140">
        <v>190</v>
      </c>
      <c r="M49" s="140">
        <v>270</v>
      </c>
      <c r="N49" s="140">
        <v>410</v>
      </c>
      <c r="O49" s="169">
        <f>N49/J49*100</f>
        <v>81.1881188118812</v>
      </c>
      <c r="P49" s="144">
        <f>J49/G49*100</f>
        <v>95.82542694497154</v>
      </c>
    </row>
    <row r="50" spans="1:16" ht="15" customHeight="1">
      <c r="A50" s="372"/>
      <c r="B50" s="383"/>
      <c r="C50" s="141" t="s">
        <v>32</v>
      </c>
      <c r="D50" s="362" t="s">
        <v>136</v>
      </c>
      <c r="E50" s="362"/>
      <c r="F50" s="143">
        <v>38</v>
      </c>
      <c r="G50" s="140">
        <v>723</v>
      </c>
      <c r="H50" s="140">
        <v>750</v>
      </c>
      <c r="I50" s="140">
        <v>0</v>
      </c>
      <c r="J50" s="140">
        <v>886</v>
      </c>
      <c r="K50" s="140">
        <v>180</v>
      </c>
      <c r="L50" s="140">
        <v>350</v>
      </c>
      <c r="M50" s="140">
        <v>500</v>
      </c>
      <c r="N50" s="140">
        <v>900</v>
      </c>
      <c r="O50" s="169">
        <f>N50/J50*100</f>
        <v>101.58013544018058</v>
      </c>
      <c r="P50" s="144">
        <f>J50/G50*100</f>
        <v>122.54495159059475</v>
      </c>
    </row>
    <row r="51" spans="1:16" ht="14.25" customHeight="1">
      <c r="A51" s="372"/>
      <c r="B51" s="383"/>
      <c r="C51" s="141" t="s">
        <v>33</v>
      </c>
      <c r="D51" s="362" t="s">
        <v>38</v>
      </c>
      <c r="E51" s="362"/>
      <c r="F51" s="143">
        <v>39</v>
      </c>
      <c r="G51" s="140"/>
      <c r="H51" s="140"/>
      <c r="I51" s="140"/>
      <c r="J51" s="140"/>
      <c r="K51" s="140"/>
      <c r="L51" s="140"/>
      <c r="M51" s="140"/>
      <c r="N51" s="140"/>
      <c r="O51" s="169"/>
      <c r="P51" s="144"/>
    </row>
    <row r="52" spans="1:16" ht="30.75" customHeight="1">
      <c r="A52" s="372"/>
      <c r="B52" s="383"/>
      <c r="C52" s="141" t="s">
        <v>81</v>
      </c>
      <c r="D52" s="376" t="s">
        <v>265</v>
      </c>
      <c r="E52" s="377"/>
      <c r="F52" s="143">
        <v>40</v>
      </c>
      <c r="G52" s="140">
        <f aca="true" t="shared" si="10" ref="G52:N52">G53+G54+G57</f>
        <v>944</v>
      </c>
      <c r="H52" s="140">
        <f t="shared" si="10"/>
        <v>1235</v>
      </c>
      <c r="I52" s="140">
        <f t="shared" si="10"/>
        <v>0</v>
      </c>
      <c r="J52" s="140">
        <f t="shared" si="10"/>
        <v>928</v>
      </c>
      <c r="K52" s="140">
        <f t="shared" si="10"/>
        <v>227</v>
      </c>
      <c r="L52" s="140">
        <f t="shared" si="10"/>
        <v>533</v>
      </c>
      <c r="M52" s="140">
        <f t="shared" si="10"/>
        <v>804</v>
      </c>
      <c r="N52" s="140">
        <f t="shared" si="10"/>
        <v>1105</v>
      </c>
      <c r="O52" s="169">
        <f>N52/J52*100</f>
        <v>119.07327586206897</v>
      </c>
      <c r="P52" s="144">
        <f>J52/G52*100</f>
        <v>98.30508474576271</v>
      </c>
    </row>
    <row r="53" spans="1:16" ht="15">
      <c r="A53" s="372"/>
      <c r="B53" s="383"/>
      <c r="C53" s="141" t="s">
        <v>27</v>
      </c>
      <c r="D53" s="370" t="s">
        <v>82</v>
      </c>
      <c r="E53" s="370"/>
      <c r="F53" s="143">
        <v>41</v>
      </c>
      <c r="G53" s="140">
        <v>655</v>
      </c>
      <c r="H53" s="140">
        <v>700</v>
      </c>
      <c r="I53" s="140">
        <v>0</v>
      </c>
      <c r="J53" s="140">
        <v>472</v>
      </c>
      <c r="K53" s="140">
        <v>120</v>
      </c>
      <c r="L53" s="140">
        <v>300</v>
      </c>
      <c r="M53" s="140">
        <v>450</v>
      </c>
      <c r="N53" s="140">
        <v>600</v>
      </c>
      <c r="O53" s="169">
        <f>N53/J53*100</f>
        <v>127.11864406779661</v>
      </c>
      <c r="P53" s="144">
        <f>J53/G53*100</f>
        <v>72.06106870229007</v>
      </c>
    </row>
    <row r="54" spans="1:16" ht="18.75" customHeight="1">
      <c r="A54" s="372"/>
      <c r="B54" s="383"/>
      <c r="C54" s="141" t="s">
        <v>83</v>
      </c>
      <c r="D54" s="376" t="s">
        <v>266</v>
      </c>
      <c r="E54" s="377"/>
      <c r="F54" s="143">
        <v>42</v>
      </c>
      <c r="G54" s="140">
        <f aca="true" t="shared" si="11" ref="G54:N54">G55+G56</f>
        <v>82</v>
      </c>
      <c r="H54" s="140">
        <f t="shared" si="11"/>
        <v>245</v>
      </c>
      <c r="I54" s="140">
        <f t="shared" si="11"/>
        <v>0</v>
      </c>
      <c r="J54" s="140">
        <f t="shared" si="11"/>
        <v>245</v>
      </c>
      <c r="K54" s="140">
        <f t="shared" si="11"/>
        <v>62</v>
      </c>
      <c r="L54" s="140">
        <f t="shared" si="11"/>
        <v>123</v>
      </c>
      <c r="M54" s="140">
        <f t="shared" si="11"/>
        <v>184</v>
      </c>
      <c r="N54" s="140">
        <f t="shared" si="11"/>
        <v>245</v>
      </c>
      <c r="O54" s="169">
        <f>N54/J54*100</f>
        <v>100</v>
      </c>
      <c r="P54" s="144">
        <f>J54/G54*100</f>
        <v>298.780487804878</v>
      </c>
    </row>
    <row r="55" spans="1:16" ht="25.5" customHeight="1">
      <c r="A55" s="372"/>
      <c r="B55" s="383"/>
      <c r="C55" s="141"/>
      <c r="D55" s="171" t="s">
        <v>77</v>
      </c>
      <c r="E55" s="171" t="s">
        <v>84</v>
      </c>
      <c r="F55" s="143">
        <v>43</v>
      </c>
      <c r="G55" s="140"/>
      <c r="H55" s="140">
        <v>0</v>
      </c>
      <c r="I55" s="140">
        <v>0</v>
      </c>
      <c r="J55" s="140">
        <v>0</v>
      </c>
      <c r="K55" s="140"/>
      <c r="L55" s="140">
        <v>0</v>
      </c>
      <c r="M55" s="140">
        <v>0</v>
      </c>
      <c r="N55" s="140">
        <v>0</v>
      </c>
      <c r="O55" s="169"/>
      <c r="P55" s="144"/>
    </row>
    <row r="56" spans="1:16" ht="14.25" customHeight="1">
      <c r="A56" s="372"/>
      <c r="B56" s="383"/>
      <c r="C56" s="141"/>
      <c r="D56" s="171" t="s">
        <v>79</v>
      </c>
      <c r="E56" s="171" t="s">
        <v>85</v>
      </c>
      <c r="F56" s="143">
        <v>44</v>
      </c>
      <c r="G56" s="140">
        <v>82</v>
      </c>
      <c r="H56" s="140">
        <v>245</v>
      </c>
      <c r="I56" s="140">
        <v>0</v>
      </c>
      <c r="J56" s="140">
        <v>245</v>
      </c>
      <c r="K56" s="140">
        <v>62</v>
      </c>
      <c r="L56" s="140">
        <v>123</v>
      </c>
      <c r="M56" s="140">
        <v>184</v>
      </c>
      <c r="N56" s="140">
        <v>245</v>
      </c>
      <c r="O56" s="169">
        <f>N56/J56*100</f>
        <v>100</v>
      </c>
      <c r="P56" s="144">
        <f>J56/G56*100</f>
        <v>298.780487804878</v>
      </c>
    </row>
    <row r="57" spans="1:17" ht="15" customHeight="1">
      <c r="A57" s="372"/>
      <c r="B57" s="383"/>
      <c r="C57" s="141" t="s">
        <v>30</v>
      </c>
      <c r="D57" s="370" t="s">
        <v>86</v>
      </c>
      <c r="E57" s="370"/>
      <c r="F57" s="143">
        <v>45</v>
      </c>
      <c r="G57" s="140">
        <v>207</v>
      </c>
      <c r="H57" s="140">
        <v>290</v>
      </c>
      <c r="I57" s="140">
        <v>0</v>
      </c>
      <c r="J57" s="140">
        <v>211</v>
      </c>
      <c r="K57" s="140">
        <v>45</v>
      </c>
      <c r="L57" s="140">
        <v>110</v>
      </c>
      <c r="M57" s="140">
        <v>170</v>
      </c>
      <c r="N57" s="140">
        <v>260</v>
      </c>
      <c r="O57" s="169">
        <f>N57/J57*100</f>
        <v>123.22274881516589</v>
      </c>
      <c r="P57" s="144">
        <f>J57/G57*100</f>
        <v>101.93236714975846</v>
      </c>
      <c r="Q57" s="145"/>
    </row>
    <row r="58" spans="1:16" ht="42" customHeight="1">
      <c r="A58" s="372"/>
      <c r="B58" s="383"/>
      <c r="C58" s="141" t="s">
        <v>137</v>
      </c>
      <c r="D58" s="370" t="s">
        <v>276</v>
      </c>
      <c r="E58" s="370"/>
      <c r="F58" s="143">
        <v>46</v>
      </c>
      <c r="G58" s="140">
        <f aca="true" t="shared" si="12" ref="G58:N58">G59+G60+G62+G69+G74+G75+G79+G80+G81+G90</f>
        <v>4871</v>
      </c>
      <c r="H58" s="140">
        <f t="shared" si="12"/>
        <v>5011</v>
      </c>
      <c r="I58" s="140">
        <f t="shared" si="12"/>
        <v>0</v>
      </c>
      <c r="J58" s="140">
        <f t="shared" si="12"/>
        <v>6098</v>
      </c>
      <c r="K58" s="140">
        <f t="shared" si="12"/>
        <v>1476</v>
      </c>
      <c r="L58" s="140">
        <f t="shared" si="12"/>
        <v>2618</v>
      </c>
      <c r="M58" s="140">
        <f t="shared" si="12"/>
        <v>3672</v>
      </c>
      <c r="N58" s="140">
        <f t="shared" si="12"/>
        <v>5233</v>
      </c>
      <c r="O58" s="169">
        <f>N58/J58*100</f>
        <v>85.81502131846507</v>
      </c>
      <c r="P58" s="144">
        <f>J58/G58*100</f>
        <v>125.18989940463972</v>
      </c>
    </row>
    <row r="59" spans="1:16" s="145" customFormat="1" ht="14.25" customHeight="1">
      <c r="A59" s="372"/>
      <c r="B59" s="383"/>
      <c r="C59" s="141" t="s">
        <v>27</v>
      </c>
      <c r="D59" s="370" t="s">
        <v>138</v>
      </c>
      <c r="E59" s="370"/>
      <c r="F59" s="143">
        <v>47</v>
      </c>
      <c r="G59" s="140">
        <v>4584</v>
      </c>
      <c r="H59" s="140">
        <v>4700</v>
      </c>
      <c r="I59" s="140">
        <v>0</v>
      </c>
      <c r="J59" s="140">
        <v>5889</v>
      </c>
      <c r="K59" s="140">
        <v>1420</v>
      </c>
      <c r="L59" s="140">
        <v>2500</v>
      </c>
      <c r="M59" s="140">
        <v>3500</v>
      </c>
      <c r="N59" s="140">
        <v>5000</v>
      </c>
      <c r="O59" s="169">
        <f>N59/J59*100</f>
        <v>84.90405841399219</v>
      </c>
      <c r="P59" s="144">
        <f>J59/G59*100</f>
        <v>128.46858638743456</v>
      </c>
    </row>
    <row r="60" spans="1:16" ht="25.5" customHeight="1">
      <c r="A60" s="372"/>
      <c r="B60" s="383"/>
      <c r="C60" s="141" t="s">
        <v>28</v>
      </c>
      <c r="D60" s="370" t="s">
        <v>139</v>
      </c>
      <c r="E60" s="370"/>
      <c r="F60" s="143">
        <v>48</v>
      </c>
      <c r="G60" s="140">
        <v>35</v>
      </c>
      <c r="H60" s="140">
        <v>20</v>
      </c>
      <c r="I60" s="140">
        <v>0</v>
      </c>
      <c r="J60" s="140">
        <v>35</v>
      </c>
      <c r="K60" s="140">
        <v>15</v>
      </c>
      <c r="L60" s="140">
        <v>20</v>
      </c>
      <c r="M60" s="140">
        <v>25</v>
      </c>
      <c r="N60" s="140">
        <v>30</v>
      </c>
      <c r="O60" s="169">
        <f>N60/J60*100</f>
        <v>85.71428571428571</v>
      </c>
      <c r="P60" s="144">
        <f>J60/G60*100</f>
        <v>100</v>
      </c>
    </row>
    <row r="61" spans="1:16" ht="18" customHeight="1">
      <c r="A61" s="372"/>
      <c r="B61" s="383"/>
      <c r="C61" s="141"/>
      <c r="D61" s="173" t="s">
        <v>77</v>
      </c>
      <c r="E61" s="173" t="s">
        <v>87</v>
      </c>
      <c r="F61" s="143">
        <v>49</v>
      </c>
      <c r="G61" s="140"/>
      <c r="H61" s="165"/>
      <c r="I61" s="140"/>
      <c r="J61" s="165"/>
      <c r="K61" s="165"/>
      <c r="L61" s="165"/>
      <c r="M61" s="165"/>
      <c r="N61" s="165"/>
      <c r="O61" s="169"/>
      <c r="P61" s="144"/>
    </row>
    <row r="62" spans="1:16" ht="28.5" customHeight="1">
      <c r="A62" s="372"/>
      <c r="B62" s="383"/>
      <c r="C62" s="141" t="s">
        <v>30</v>
      </c>
      <c r="D62" s="376" t="s">
        <v>267</v>
      </c>
      <c r="E62" s="377"/>
      <c r="F62" s="143">
        <v>50</v>
      </c>
      <c r="G62" s="140">
        <f aca="true" t="shared" si="13" ref="G62:N62">G63+G65</f>
        <v>35</v>
      </c>
      <c r="H62" s="140">
        <f t="shared" si="13"/>
        <v>43</v>
      </c>
      <c r="I62" s="140">
        <f t="shared" si="13"/>
        <v>0</v>
      </c>
      <c r="J62" s="140">
        <f t="shared" si="13"/>
        <v>34</v>
      </c>
      <c r="K62" s="140">
        <f t="shared" si="13"/>
        <v>8</v>
      </c>
      <c r="L62" s="140">
        <f t="shared" si="13"/>
        <v>23</v>
      </c>
      <c r="M62" s="140">
        <f t="shared" si="13"/>
        <v>30</v>
      </c>
      <c r="N62" s="140">
        <f t="shared" si="13"/>
        <v>40</v>
      </c>
      <c r="O62" s="169">
        <f>N62/J62*100</f>
        <v>117.64705882352942</v>
      </c>
      <c r="P62" s="144">
        <f>J62/G62*100</f>
        <v>97.14285714285714</v>
      </c>
    </row>
    <row r="63" spans="1:16" ht="15.75" customHeight="1">
      <c r="A63" s="372"/>
      <c r="B63" s="383"/>
      <c r="C63" s="141"/>
      <c r="D63" s="173" t="s">
        <v>130</v>
      </c>
      <c r="E63" s="173" t="s">
        <v>164</v>
      </c>
      <c r="F63" s="143">
        <v>51</v>
      </c>
      <c r="G63" s="140">
        <v>16</v>
      </c>
      <c r="H63" s="140">
        <v>18</v>
      </c>
      <c r="I63" s="140">
        <v>0</v>
      </c>
      <c r="J63" s="140">
        <v>15</v>
      </c>
      <c r="K63" s="140">
        <v>3</v>
      </c>
      <c r="L63" s="140">
        <v>8</v>
      </c>
      <c r="M63" s="140">
        <v>10</v>
      </c>
      <c r="N63" s="140">
        <v>15</v>
      </c>
      <c r="O63" s="169">
        <f>N63/J63*100</f>
        <v>100</v>
      </c>
      <c r="P63" s="144">
        <f>J63/G63*100</f>
        <v>93.75</v>
      </c>
    </row>
    <row r="64" spans="1:16" ht="27.75" customHeight="1">
      <c r="A64" s="372"/>
      <c r="B64" s="383"/>
      <c r="C64" s="141"/>
      <c r="D64" s="173"/>
      <c r="E64" s="48" t="s">
        <v>237</v>
      </c>
      <c r="F64" s="143">
        <v>52</v>
      </c>
      <c r="G64" s="165"/>
      <c r="H64" s="165"/>
      <c r="I64" s="140"/>
      <c r="J64" s="165"/>
      <c r="K64" s="165"/>
      <c r="L64" s="165"/>
      <c r="M64" s="165"/>
      <c r="N64" s="165"/>
      <c r="O64" s="169"/>
      <c r="P64" s="144"/>
    </row>
    <row r="65" spans="1:16" ht="20.25" customHeight="1">
      <c r="A65" s="372"/>
      <c r="B65" s="383"/>
      <c r="C65" s="141"/>
      <c r="D65" s="173" t="s">
        <v>140</v>
      </c>
      <c r="E65" s="173" t="s">
        <v>165</v>
      </c>
      <c r="F65" s="143">
        <v>53</v>
      </c>
      <c r="G65" s="140">
        <v>19</v>
      </c>
      <c r="H65" s="140">
        <v>25</v>
      </c>
      <c r="I65" s="140">
        <v>0</v>
      </c>
      <c r="J65" s="140">
        <v>19</v>
      </c>
      <c r="K65" s="140">
        <v>5</v>
      </c>
      <c r="L65" s="140">
        <v>15</v>
      </c>
      <c r="M65" s="140">
        <v>20</v>
      </c>
      <c r="N65" s="140">
        <v>25</v>
      </c>
      <c r="O65" s="169">
        <f>N65/J65*100</f>
        <v>131.57894736842107</v>
      </c>
      <c r="P65" s="144">
        <f>J65/G65*100</f>
        <v>100</v>
      </c>
    </row>
    <row r="66" spans="1:16" ht="38.25" customHeight="1">
      <c r="A66" s="372"/>
      <c r="B66" s="383"/>
      <c r="C66" s="141"/>
      <c r="D66" s="173"/>
      <c r="E66" s="48" t="s">
        <v>235</v>
      </c>
      <c r="F66" s="143">
        <v>54</v>
      </c>
      <c r="G66" s="140"/>
      <c r="H66" s="165"/>
      <c r="I66" s="140"/>
      <c r="J66" s="165"/>
      <c r="K66" s="165"/>
      <c r="L66" s="165"/>
      <c r="M66" s="165"/>
      <c r="N66" s="165"/>
      <c r="O66" s="169"/>
      <c r="P66" s="144"/>
    </row>
    <row r="67" spans="1:16" ht="53.25" customHeight="1">
      <c r="A67" s="372"/>
      <c r="B67" s="383"/>
      <c r="C67" s="141"/>
      <c r="D67" s="173"/>
      <c r="E67" s="48" t="s">
        <v>236</v>
      </c>
      <c r="F67" s="143">
        <v>55</v>
      </c>
      <c r="G67" s="140"/>
      <c r="H67" s="165"/>
      <c r="I67" s="140"/>
      <c r="J67" s="165"/>
      <c r="K67" s="165"/>
      <c r="L67" s="165"/>
      <c r="M67" s="165"/>
      <c r="N67" s="165"/>
      <c r="O67" s="169"/>
      <c r="P67" s="144"/>
    </row>
    <row r="68" spans="1:16" ht="13.5" customHeight="1">
      <c r="A68" s="372"/>
      <c r="B68" s="383"/>
      <c r="C68" s="141"/>
      <c r="D68" s="173"/>
      <c r="E68" s="48" t="s">
        <v>218</v>
      </c>
      <c r="F68" s="143">
        <v>56</v>
      </c>
      <c r="G68" s="165"/>
      <c r="H68" s="165"/>
      <c r="I68" s="140"/>
      <c r="J68" s="165"/>
      <c r="K68" s="165"/>
      <c r="L68" s="165"/>
      <c r="M68" s="165"/>
      <c r="N68" s="165"/>
      <c r="O68" s="169"/>
      <c r="P68" s="144"/>
    </row>
    <row r="69" spans="1:16" ht="27" customHeight="1">
      <c r="A69" s="372"/>
      <c r="B69" s="383"/>
      <c r="C69" s="141" t="s">
        <v>32</v>
      </c>
      <c r="D69" s="362" t="s">
        <v>268</v>
      </c>
      <c r="E69" s="365"/>
      <c r="F69" s="143">
        <v>57</v>
      </c>
      <c r="G69" s="140">
        <f aca="true" t="shared" si="14" ref="G69:N69">G70+G71+G72+G73</f>
        <v>0</v>
      </c>
      <c r="H69" s="140">
        <f t="shared" si="14"/>
        <v>0</v>
      </c>
      <c r="I69" s="140">
        <f t="shared" si="14"/>
        <v>0</v>
      </c>
      <c r="J69" s="140">
        <f t="shared" si="14"/>
        <v>0</v>
      </c>
      <c r="K69" s="140">
        <f t="shared" si="14"/>
        <v>0</v>
      </c>
      <c r="L69" s="140">
        <f t="shared" si="14"/>
        <v>0</v>
      </c>
      <c r="M69" s="140">
        <f t="shared" si="14"/>
        <v>0</v>
      </c>
      <c r="N69" s="140">
        <f t="shared" si="14"/>
        <v>0</v>
      </c>
      <c r="O69" s="169"/>
      <c r="P69" s="144"/>
    </row>
    <row r="70" spans="1:16" ht="31.5" customHeight="1">
      <c r="A70" s="372"/>
      <c r="B70" s="383"/>
      <c r="C70" s="141"/>
      <c r="D70" s="142" t="s">
        <v>219</v>
      </c>
      <c r="E70" s="174" t="s">
        <v>335</v>
      </c>
      <c r="F70" s="143">
        <v>58</v>
      </c>
      <c r="G70" s="165"/>
      <c r="H70" s="165"/>
      <c r="I70" s="140"/>
      <c r="J70" s="165"/>
      <c r="K70" s="165"/>
      <c r="L70" s="165"/>
      <c r="M70" s="165"/>
      <c r="N70" s="165"/>
      <c r="O70" s="169"/>
      <c r="P70" s="144"/>
    </row>
    <row r="71" spans="1:16" ht="27" customHeight="1">
      <c r="A71" s="372"/>
      <c r="B71" s="383"/>
      <c r="C71" s="141"/>
      <c r="D71" s="142" t="s">
        <v>220</v>
      </c>
      <c r="E71" s="174" t="s">
        <v>336</v>
      </c>
      <c r="F71" s="143">
        <v>59</v>
      </c>
      <c r="G71" s="165"/>
      <c r="H71" s="165"/>
      <c r="I71" s="140"/>
      <c r="J71" s="165"/>
      <c r="K71" s="165"/>
      <c r="L71" s="165"/>
      <c r="M71" s="165"/>
      <c r="N71" s="165"/>
      <c r="O71" s="169"/>
      <c r="P71" s="144"/>
    </row>
    <row r="72" spans="1:16" ht="15" customHeight="1">
      <c r="A72" s="372"/>
      <c r="B72" s="383"/>
      <c r="C72" s="141"/>
      <c r="D72" s="142" t="s">
        <v>221</v>
      </c>
      <c r="E72" s="174" t="s">
        <v>337</v>
      </c>
      <c r="F72" s="143">
        <v>60</v>
      </c>
      <c r="G72" s="165"/>
      <c r="H72" s="165"/>
      <c r="I72" s="140"/>
      <c r="J72" s="165"/>
      <c r="K72" s="165"/>
      <c r="L72" s="165"/>
      <c r="M72" s="165"/>
      <c r="N72" s="165"/>
      <c r="O72" s="169"/>
      <c r="P72" s="144"/>
    </row>
    <row r="73" spans="1:16" ht="16.5" customHeight="1">
      <c r="A73" s="372"/>
      <c r="B73" s="383"/>
      <c r="C73" s="141"/>
      <c r="D73" s="142" t="s">
        <v>222</v>
      </c>
      <c r="E73" s="174" t="s">
        <v>338</v>
      </c>
      <c r="F73" s="143">
        <v>61</v>
      </c>
      <c r="G73" s="165"/>
      <c r="H73" s="165"/>
      <c r="I73" s="140"/>
      <c r="J73" s="165"/>
      <c r="K73" s="165"/>
      <c r="L73" s="165"/>
      <c r="M73" s="165"/>
      <c r="N73" s="165"/>
      <c r="O73" s="169"/>
      <c r="P73" s="144"/>
    </row>
    <row r="74" spans="1:16" ht="14.25" customHeight="1">
      <c r="A74" s="372"/>
      <c r="B74" s="383"/>
      <c r="C74" s="141" t="s">
        <v>33</v>
      </c>
      <c r="D74" s="362" t="s">
        <v>141</v>
      </c>
      <c r="E74" s="362"/>
      <c r="F74" s="143">
        <v>62</v>
      </c>
      <c r="G74" s="140"/>
      <c r="H74" s="165"/>
      <c r="I74" s="140"/>
      <c r="J74" s="140">
        <v>5</v>
      </c>
      <c r="K74" s="165"/>
      <c r="L74" s="140"/>
      <c r="M74" s="140"/>
      <c r="N74" s="140"/>
      <c r="O74" s="169"/>
      <c r="P74" s="144"/>
    </row>
    <row r="75" spans="1:16" ht="16.5" customHeight="1">
      <c r="A75" s="372"/>
      <c r="B75" s="383"/>
      <c r="C75" s="141" t="s">
        <v>39</v>
      </c>
      <c r="D75" s="362" t="s">
        <v>314</v>
      </c>
      <c r="E75" s="362"/>
      <c r="F75" s="143">
        <v>63</v>
      </c>
      <c r="G75" s="140">
        <v>106</v>
      </c>
      <c r="H75" s="140">
        <v>108</v>
      </c>
      <c r="I75" s="140">
        <v>0</v>
      </c>
      <c r="J75" s="140">
        <v>7</v>
      </c>
      <c r="K75" s="140">
        <v>1</v>
      </c>
      <c r="L75" s="140">
        <v>5</v>
      </c>
      <c r="M75" s="140">
        <v>6</v>
      </c>
      <c r="N75" s="140">
        <v>7</v>
      </c>
      <c r="O75" s="169">
        <f>N75/J75*100</f>
        <v>100</v>
      </c>
      <c r="P75" s="144">
        <f>J75/G75*100</f>
        <v>6.60377358490566</v>
      </c>
    </row>
    <row r="76" spans="1:16" ht="15.75" customHeight="1">
      <c r="A76" s="372"/>
      <c r="B76" s="383"/>
      <c r="C76" s="141"/>
      <c r="D76" s="362" t="s">
        <v>269</v>
      </c>
      <c r="E76" s="362"/>
      <c r="F76" s="143">
        <v>64</v>
      </c>
      <c r="G76" s="140">
        <f aca="true" t="shared" si="15" ref="G76:N76">G77+G78</f>
        <v>4</v>
      </c>
      <c r="H76" s="140">
        <f t="shared" si="15"/>
        <v>0</v>
      </c>
      <c r="I76" s="140">
        <f t="shared" si="15"/>
        <v>0</v>
      </c>
      <c r="J76" s="140">
        <f t="shared" si="15"/>
        <v>0</v>
      </c>
      <c r="K76" s="140">
        <f t="shared" si="15"/>
        <v>0</v>
      </c>
      <c r="L76" s="140">
        <f t="shared" si="15"/>
        <v>0</v>
      </c>
      <c r="M76" s="140">
        <f t="shared" si="15"/>
        <v>0</v>
      </c>
      <c r="N76" s="140">
        <f t="shared" si="15"/>
        <v>0</v>
      </c>
      <c r="O76" s="169"/>
      <c r="P76" s="144"/>
    </row>
    <row r="77" spans="1:16" ht="13.5" customHeight="1">
      <c r="A77" s="372"/>
      <c r="B77" s="383"/>
      <c r="C77" s="141"/>
      <c r="D77" s="363" t="s">
        <v>92</v>
      </c>
      <c r="E77" s="363"/>
      <c r="F77" s="143">
        <v>65</v>
      </c>
      <c r="G77" s="140">
        <v>4</v>
      </c>
      <c r="H77" s="140"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69"/>
      <c r="P77" s="144"/>
    </row>
    <row r="78" spans="1:16" ht="12.75" customHeight="1">
      <c r="A78" s="372"/>
      <c r="B78" s="383"/>
      <c r="C78" s="141"/>
      <c r="D78" s="363" t="s">
        <v>93</v>
      </c>
      <c r="E78" s="363"/>
      <c r="F78" s="143">
        <v>66</v>
      </c>
      <c r="G78" s="140">
        <v>0</v>
      </c>
      <c r="H78" s="140"/>
      <c r="I78" s="140"/>
      <c r="J78" s="140"/>
      <c r="K78" s="140"/>
      <c r="L78" s="140"/>
      <c r="M78" s="140"/>
      <c r="N78" s="140"/>
      <c r="O78" s="169"/>
      <c r="P78" s="144"/>
    </row>
    <row r="79" spans="1:16" ht="15.75" customHeight="1">
      <c r="A79" s="372"/>
      <c r="B79" s="383"/>
      <c r="C79" s="141" t="s">
        <v>40</v>
      </c>
      <c r="D79" s="362" t="s">
        <v>142</v>
      </c>
      <c r="E79" s="362"/>
      <c r="F79" s="143">
        <v>67</v>
      </c>
      <c r="G79" s="140">
        <v>54</v>
      </c>
      <c r="H79" s="140">
        <v>80</v>
      </c>
      <c r="I79" s="140">
        <v>0</v>
      </c>
      <c r="J79" s="140">
        <v>68</v>
      </c>
      <c r="K79" s="140">
        <v>20</v>
      </c>
      <c r="L79" s="140">
        <v>40</v>
      </c>
      <c r="M79" s="140">
        <v>60</v>
      </c>
      <c r="N79" s="140">
        <v>80</v>
      </c>
      <c r="O79" s="169">
        <f aca="true" t="shared" si="16" ref="O79:O141">N79/J79*100</f>
        <v>117.64705882352942</v>
      </c>
      <c r="P79" s="144">
        <f aca="true" t="shared" si="17" ref="P79:P141">J79/G79*100</f>
        <v>125.92592592592592</v>
      </c>
    </row>
    <row r="80" spans="1:16" ht="14.25" customHeight="1">
      <c r="A80" s="372"/>
      <c r="B80" s="383"/>
      <c r="C80" s="141" t="s">
        <v>42</v>
      </c>
      <c r="D80" s="362" t="s">
        <v>143</v>
      </c>
      <c r="E80" s="362"/>
      <c r="F80" s="143">
        <v>68</v>
      </c>
      <c r="G80" s="140">
        <v>8</v>
      </c>
      <c r="H80" s="140">
        <v>8</v>
      </c>
      <c r="I80" s="140">
        <v>0</v>
      </c>
      <c r="J80" s="140">
        <v>9</v>
      </c>
      <c r="K80" s="140">
        <v>2</v>
      </c>
      <c r="L80" s="140">
        <v>4</v>
      </c>
      <c r="M80" s="140">
        <v>7</v>
      </c>
      <c r="N80" s="140">
        <v>9</v>
      </c>
      <c r="O80" s="169">
        <f t="shared" si="16"/>
        <v>100</v>
      </c>
      <c r="P80" s="144">
        <f t="shared" si="17"/>
        <v>112.5</v>
      </c>
    </row>
    <row r="81" spans="1:16" ht="26.25" customHeight="1">
      <c r="A81" s="372"/>
      <c r="B81" s="383"/>
      <c r="C81" s="141" t="s">
        <v>43</v>
      </c>
      <c r="D81" s="362" t="s">
        <v>231</v>
      </c>
      <c r="E81" s="362"/>
      <c r="F81" s="143">
        <v>69</v>
      </c>
      <c r="G81" s="140">
        <f aca="true" t="shared" si="18" ref="G81:N81">G82+G83+G84+G85+G87+G88+G89</f>
        <v>49</v>
      </c>
      <c r="H81" s="140">
        <f t="shared" si="18"/>
        <v>52</v>
      </c>
      <c r="I81" s="140">
        <f t="shared" si="18"/>
        <v>0</v>
      </c>
      <c r="J81" s="140">
        <f t="shared" si="18"/>
        <v>51</v>
      </c>
      <c r="K81" s="140">
        <f t="shared" si="18"/>
        <v>10</v>
      </c>
      <c r="L81" s="140">
        <f t="shared" si="18"/>
        <v>26</v>
      </c>
      <c r="M81" s="140">
        <f t="shared" si="18"/>
        <v>44</v>
      </c>
      <c r="N81" s="140">
        <f t="shared" si="18"/>
        <v>67</v>
      </c>
      <c r="O81" s="169">
        <f t="shared" si="16"/>
        <v>131.37254901960785</v>
      </c>
      <c r="P81" s="144">
        <f t="shared" si="17"/>
        <v>104.08163265306123</v>
      </c>
    </row>
    <row r="82" spans="1:16" ht="15" customHeight="1">
      <c r="A82" s="372"/>
      <c r="B82" s="383"/>
      <c r="C82" s="141"/>
      <c r="D82" s="142" t="s">
        <v>144</v>
      </c>
      <c r="E82" s="142" t="s">
        <v>88</v>
      </c>
      <c r="F82" s="143">
        <v>70</v>
      </c>
      <c r="G82" s="140">
        <v>5</v>
      </c>
      <c r="H82" s="140">
        <v>8</v>
      </c>
      <c r="I82" s="140">
        <v>0</v>
      </c>
      <c r="J82" s="140">
        <v>12</v>
      </c>
      <c r="K82" s="140">
        <v>3</v>
      </c>
      <c r="L82" s="140">
        <v>6</v>
      </c>
      <c r="M82" s="140">
        <v>9</v>
      </c>
      <c r="N82" s="140">
        <v>12</v>
      </c>
      <c r="O82" s="169">
        <f t="shared" si="16"/>
        <v>100</v>
      </c>
      <c r="P82" s="144">
        <f t="shared" si="17"/>
        <v>240</v>
      </c>
    </row>
    <row r="83" spans="1:16" ht="27.75" customHeight="1">
      <c r="A83" s="372"/>
      <c r="B83" s="383"/>
      <c r="C83" s="141"/>
      <c r="D83" s="142" t="s">
        <v>145</v>
      </c>
      <c r="E83" s="142" t="s">
        <v>230</v>
      </c>
      <c r="F83" s="143">
        <v>71</v>
      </c>
      <c r="G83" s="140">
        <v>18</v>
      </c>
      <c r="H83" s="140">
        <v>18</v>
      </c>
      <c r="I83" s="140">
        <v>0</v>
      </c>
      <c r="J83" s="140">
        <v>22</v>
      </c>
      <c r="K83" s="140">
        <v>5</v>
      </c>
      <c r="L83" s="140">
        <v>10</v>
      </c>
      <c r="M83" s="140">
        <v>15</v>
      </c>
      <c r="N83" s="140">
        <v>25</v>
      </c>
      <c r="O83" s="169">
        <f t="shared" si="16"/>
        <v>113.63636363636364</v>
      </c>
      <c r="P83" s="144">
        <f t="shared" si="17"/>
        <v>122.22222222222223</v>
      </c>
    </row>
    <row r="84" spans="1:16" ht="15.75" customHeight="1">
      <c r="A84" s="372"/>
      <c r="B84" s="383"/>
      <c r="C84" s="141"/>
      <c r="D84" s="142" t="s">
        <v>146</v>
      </c>
      <c r="E84" s="142" t="s">
        <v>90</v>
      </c>
      <c r="F84" s="143">
        <v>72</v>
      </c>
      <c r="G84" s="140">
        <v>26</v>
      </c>
      <c r="H84" s="140">
        <v>26</v>
      </c>
      <c r="I84" s="140">
        <v>0</v>
      </c>
      <c r="J84" s="140">
        <v>17</v>
      </c>
      <c r="K84" s="140">
        <v>2</v>
      </c>
      <c r="L84" s="140">
        <v>10</v>
      </c>
      <c r="M84" s="140">
        <v>20</v>
      </c>
      <c r="N84" s="140">
        <v>30</v>
      </c>
      <c r="O84" s="169">
        <f t="shared" si="16"/>
        <v>176.47058823529412</v>
      </c>
      <c r="P84" s="144">
        <f t="shared" si="17"/>
        <v>65.38461538461539</v>
      </c>
    </row>
    <row r="85" spans="1:16" ht="27.75" customHeight="1">
      <c r="A85" s="372"/>
      <c r="B85" s="383"/>
      <c r="C85" s="141"/>
      <c r="D85" s="142" t="s">
        <v>147</v>
      </c>
      <c r="E85" s="142" t="s">
        <v>91</v>
      </c>
      <c r="F85" s="143">
        <v>73</v>
      </c>
      <c r="G85" s="165"/>
      <c r="H85" s="165"/>
      <c r="I85" s="140"/>
      <c r="J85" s="165"/>
      <c r="K85" s="165"/>
      <c r="L85" s="165"/>
      <c r="M85" s="165"/>
      <c r="N85" s="165"/>
      <c r="O85" s="169"/>
      <c r="P85" s="144"/>
    </row>
    <row r="86" spans="1:16" ht="25.5">
      <c r="A86" s="372"/>
      <c r="B86" s="383"/>
      <c r="C86" s="141"/>
      <c r="D86" s="142"/>
      <c r="E86" s="142" t="s">
        <v>315</v>
      </c>
      <c r="F86" s="143">
        <v>74</v>
      </c>
      <c r="G86" s="165"/>
      <c r="H86" s="165"/>
      <c r="I86" s="140"/>
      <c r="J86" s="165"/>
      <c r="K86" s="165"/>
      <c r="L86" s="165"/>
      <c r="M86" s="165"/>
      <c r="N86" s="165"/>
      <c r="O86" s="169"/>
      <c r="P86" s="144"/>
    </row>
    <row r="87" spans="1:16" ht="16.5" customHeight="1">
      <c r="A87" s="372"/>
      <c r="B87" s="383"/>
      <c r="C87" s="141"/>
      <c r="D87" s="142" t="s">
        <v>148</v>
      </c>
      <c r="E87" s="142" t="s">
        <v>151</v>
      </c>
      <c r="F87" s="143">
        <v>75</v>
      </c>
      <c r="G87" s="165"/>
      <c r="H87" s="165"/>
      <c r="I87" s="140"/>
      <c r="J87" s="165"/>
      <c r="K87" s="165"/>
      <c r="L87" s="165"/>
      <c r="M87" s="165"/>
      <c r="N87" s="165"/>
      <c r="O87" s="169"/>
      <c r="P87" s="144"/>
    </row>
    <row r="88" spans="1:16" ht="39" customHeight="1">
      <c r="A88" s="372"/>
      <c r="B88" s="383"/>
      <c r="C88" s="141"/>
      <c r="D88" s="142" t="s">
        <v>149</v>
      </c>
      <c r="E88" s="142" t="s">
        <v>234</v>
      </c>
      <c r="F88" s="143">
        <v>76</v>
      </c>
      <c r="G88" s="165"/>
      <c r="H88" s="165"/>
      <c r="I88" s="140"/>
      <c r="J88" s="165"/>
      <c r="K88" s="165"/>
      <c r="L88" s="165"/>
      <c r="M88" s="165"/>
      <c r="N88" s="165"/>
      <c r="O88" s="169"/>
      <c r="P88" s="144"/>
    </row>
    <row r="89" spans="1:16" ht="25.5">
      <c r="A89" s="372"/>
      <c r="B89" s="383"/>
      <c r="C89" s="141"/>
      <c r="D89" s="142" t="s">
        <v>150</v>
      </c>
      <c r="E89" s="142" t="s">
        <v>152</v>
      </c>
      <c r="F89" s="143">
        <v>77</v>
      </c>
      <c r="G89" s="165"/>
      <c r="H89" s="165"/>
      <c r="I89" s="140"/>
      <c r="J89" s="165"/>
      <c r="K89" s="165"/>
      <c r="L89" s="165"/>
      <c r="M89" s="165"/>
      <c r="N89" s="165"/>
      <c r="O89" s="169"/>
      <c r="P89" s="144"/>
    </row>
    <row r="90" spans="1:16" ht="13.5" customHeight="1">
      <c r="A90" s="372"/>
      <c r="B90" s="383"/>
      <c r="C90" s="141" t="s">
        <v>89</v>
      </c>
      <c r="D90" s="362" t="s">
        <v>46</v>
      </c>
      <c r="E90" s="362"/>
      <c r="F90" s="143">
        <v>78</v>
      </c>
      <c r="G90" s="165"/>
      <c r="H90" s="165"/>
      <c r="I90" s="140"/>
      <c r="J90" s="165"/>
      <c r="K90" s="165"/>
      <c r="L90" s="165"/>
      <c r="M90" s="165"/>
      <c r="N90" s="165"/>
      <c r="O90" s="169"/>
      <c r="P90" s="144"/>
    </row>
    <row r="91" spans="1:16" ht="37.5" customHeight="1">
      <c r="A91" s="372"/>
      <c r="B91" s="383"/>
      <c r="C91" s="370" t="s">
        <v>270</v>
      </c>
      <c r="D91" s="370"/>
      <c r="E91" s="370"/>
      <c r="F91" s="143">
        <v>79</v>
      </c>
      <c r="G91" s="140">
        <f aca="true" t="shared" si="19" ref="G91:N91">G92+G93+G94+G95+G96+G97</f>
        <v>2077</v>
      </c>
      <c r="H91" s="140">
        <f t="shared" si="19"/>
        <v>2349</v>
      </c>
      <c r="I91" s="140">
        <f t="shared" si="19"/>
        <v>0</v>
      </c>
      <c r="J91" s="140">
        <f t="shared" si="19"/>
        <v>1958</v>
      </c>
      <c r="K91" s="140">
        <f t="shared" si="19"/>
        <v>517</v>
      </c>
      <c r="L91" s="140">
        <f t="shared" si="19"/>
        <v>1043</v>
      </c>
      <c r="M91" s="140">
        <f t="shared" si="19"/>
        <v>1475</v>
      </c>
      <c r="N91" s="140">
        <f t="shared" si="19"/>
        <v>2063</v>
      </c>
      <c r="O91" s="169">
        <f t="shared" si="16"/>
        <v>105.36261491317671</v>
      </c>
      <c r="P91" s="144">
        <f t="shared" si="17"/>
        <v>94.2705825710159</v>
      </c>
    </row>
    <row r="92" spans="1:16" ht="24.75" customHeight="1">
      <c r="A92" s="372"/>
      <c r="B92" s="383"/>
      <c r="C92" s="141" t="s">
        <v>27</v>
      </c>
      <c r="D92" s="378" t="s">
        <v>100</v>
      </c>
      <c r="E92" s="374"/>
      <c r="F92" s="143">
        <v>80</v>
      </c>
      <c r="G92" s="165"/>
      <c r="H92" s="140"/>
      <c r="I92" s="140"/>
      <c r="J92" s="140"/>
      <c r="K92" s="140"/>
      <c r="L92" s="140"/>
      <c r="M92" s="140"/>
      <c r="N92" s="140"/>
      <c r="O92" s="169"/>
      <c r="P92" s="144"/>
    </row>
    <row r="93" spans="1:16" ht="27" customHeight="1">
      <c r="A93" s="372"/>
      <c r="B93" s="383"/>
      <c r="C93" s="141" t="s">
        <v>28</v>
      </c>
      <c r="D93" s="373" t="s">
        <v>101</v>
      </c>
      <c r="E93" s="374"/>
      <c r="F93" s="143">
        <v>81</v>
      </c>
      <c r="G93" s="140">
        <v>1350</v>
      </c>
      <c r="H93" s="140">
        <v>1337</v>
      </c>
      <c r="I93" s="140">
        <v>0</v>
      </c>
      <c r="J93" s="140">
        <v>1017</v>
      </c>
      <c r="K93" s="140">
        <v>238</v>
      </c>
      <c r="L93" s="140">
        <v>476</v>
      </c>
      <c r="M93" s="140">
        <v>719</v>
      </c>
      <c r="N93" s="140">
        <v>957</v>
      </c>
      <c r="O93" s="169">
        <f t="shared" si="16"/>
        <v>94.10029498525073</v>
      </c>
      <c r="P93" s="144">
        <f t="shared" si="17"/>
        <v>75.33333333333333</v>
      </c>
    </row>
    <row r="94" spans="1:16" ht="15" customHeight="1">
      <c r="A94" s="372"/>
      <c r="B94" s="383"/>
      <c r="C94" s="141" t="s">
        <v>30</v>
      </c>
      <c r="D94" s="373" t="s">
        <v>102</v>
      </c>
      <c r="E94" s="374"/>
      <c r="F94" s="143">
        <v>82</v>
      </c>
      <c r="G94" s="140">
        <v>14</v>
      </c>
      <c r="H94" s="140">
        <v>28</v>
      </c>
      <c r="I94" s="140">
        <v>0</v>
      </c>
      <c r="J94" s="140">
        <v>46</v>
      </c>
      <c r="K94" s="140">
        <v>4</v>
      </c>
      <c r="L94" s="140">
        <v>17</v>
      </c>
      <c r="M94" s="140">
        <v>36</v>
      </c>
      <c r="N94" s="140">
        <v>46</v>
      </c>
      <c r="O94" s="169">
        <f t="shared" si="16"/>
        <v>100</v>
      </c>
      <c r="P94" s="144">
        <f t="shared" si="17"/>
        <v>328.57142857142856</v>
      </c>
    </row>
    <row r="95" spans="1:16" ht="15" customHeight="1">
      <c r="A95" s="372"/>
      <c r="B95" s="383"/>
      <c r="C95" s="141" t="s">
        <v>32</v>
      </c>
      <c r="D95" s="373" t="s">
        <v>245</v>
      </c>
      <c r="E95" s="374"/>
      <c r="F95" s="143">
        <v>83</v>
      </c>
      <c r="G95" s="165"/>
      <c r="H95" s="140"/>
      <c r="I95" s="140"/>
      <c r="J95" s="140"/>
      <c r="K95" s="140"/>
      <c r="L95" s="140"/>
      <c r="M95" s="140"/>
      <c r="N95" s="140"/>
      <c r="O95" s="169"/>
      <c r="P95" s="144"/>
    </row>
    <row r="96" spans="1:16" ht="15" customHeight="1">
      <c r="A96" s="372"/>
      <c r="B96" s="383"/>
      <c r="C96" s="141" t="s">
        <v>33</v>
      </c>
      <c r="D96" s="373" t="s">
        <v>103</v>
      </c>
      <c r="E96" s="374"/>
      <c r="F96" s="143">
        <v>84</v>
      </c>
      <c r="G96" s="165"/>
      <c r="H96" s="140"/>
      <c r="I96" s="140"/>
      <c r="J96" s="140"/>
      <c r="K96" s="140"/>
      <c r="L96" s="140"/>
      <c r="M96" s="140"/>
      <c r="N96" s="140"/>
      <c r="O96" s="169"/>
      <c r="P96" s="144"/>
    </row>
    <row r="97" spans="1:16" ht="15" customHeight="1">
      <c r="A97" s="372"/>
      <c r="B97" s="383"/>
      <c r="C97" s="141" t="s">
        <v>39</v>
      </c>
      <c r="D97" s="373" t="s">
        <v>117</v>
      </c>
      <c r="E97" s="375"/>
      <c r="F97" s="143">
        <v>85</v>
      </c>
      <c r="G97" s="140">
        <v>713</v>
      </c>
      <c r="H97" s="140">
        <v>984</v>
      </c>
      <c r="I97" s="140">
        <v>0</v>
      </c>
      <c r="J97" s="140">
        <v>895</v>
      </c>
      <c r="K97" s="140">
        <v>275</v>
      </c>
      <c r="L97" s="140">
        <v>550</v>
      </c>
      <c r="M97" s="140">
        <v>720</v>
      </c>
      <c r="N97" s="140">
        <v>1060</v>
      </c>
      <c r="O97" s="169">
        <f t="shared" si="16"/>
        <v>118.43575418994415</v>
      </c>
      <c r="P97" s="144">
        <f t="shared" si="17"/>
        <v>125.52594670406731</v>
      </c>
    </row>
    <row r="98" spans="1:16" s="145" customFormat="1" ht="28.5" customHeight="1">
      <c r="A98" s="372"/>
      <c r="B98" s="383"/>
      <c r="C98" s="376" t="s">
        <v>316</v>
      </c>
      <c r="D98" s="398"/>
      <c r="E98" s="377"/>
      <c r="F98" s="143">
        <v>86</v>
      </c>
      <c r="G98" s="140">
        <f aca="true" t="shared" si="20" ref="G98:N98">G99+G112+G116+G125</f>
        <v>27580</v>
      </c>
      <c r="H98" s="140">
        <f t="shared" si="20"/>
        <v>34990</v>
      </c>
      <c r="I98" s="140">
        <f t="shared" si="20"/>
        <v>0</v>
      </c>
      <c r="J98" s="140">
        <f t="shared" si="20"/>
        <v>34106</v>
      </c>
      <c r="K98" s="140">
        <f t="shared" si="20"/>
        <v>8571</v>
      </c>
      <c r="L98" s="140">
        <f t="shared" si="20"/>
        <v>18411</v>
      </c>
      <c r="M98" s="140">
        <f t="shared" si="20"/>
        <v>28032</v>
      </c>
      <c r="N98" s="140">
        <f t="shared" si="20"/>
        <v>37309</v>
      </c>
      <c r="O98" s="169">
        <f t="shared" si="16"/>
        <v>109.39130944701812</v>
      </c>
      <c r="P98" s="144">
        <f t="shared" si="17"/>
        <v>123.66207396664251</v>
      </c>
    </row>
    <row r="99" spans="1:16" ht="15">
      <c r="A99" s="372"/>
      <c r="B99" s="383"/>
      <c r="C99" s="141" t="s">
        <v>246</v>
      </c>
      <c r="D99" s="376" t="s">
        <v>273</v>
      </c>
      <c r="E99" s="377"/>
      <c r="F99" s="143">
        <v>87</v>
      </c>
      <c r="G99" s="140">
        <f aca="true" t="shared" si="21" ref="G99:N99">G100+G104</f>
        <v>26675</v>
      </c>
      <c r="H99" s="140">
        <f t="shared" si="21"/>
        <v>33960</v>
      </c>
      <c r="I99" s="140">
        <f t="shared" si="21"/>
        <v>0</v>
      </c>
      <c r="J99" s="140">
        <f t="shared" si="21"/>
        <v>33237</v>
      </c>
      <c r="K99" s="140">
        <f t="shared" si="21"/>
        <v>8331</v>
      </c>
      <c r="L99" s="140">
        <f t="shared" si="21"/>
        <v>17931</v>
      </c>
      <c r="M99" s="140">
        <f t="shared" si="21"/>
        <v>27312</v>
      </c>
      <c r="N99" s="140">
        <f t="shared" si="21"/>
        <v>36354</v>
      </c>
      <c r="O99" s="169">
        <f t="shared" si="16"/>
        <v>109.37810271685171</v>
      </c>
      <c r="P99" s="144">
        <f t="shared" si="17"/>
        <v>124.59981255857544</v>
      </c>
    </row>
    <row r="100" spans="1:16" ht="24.75" customHeight="1">
      <c r="A100" s="372"/>
      <c r="B100" s="383"/>
      <c r="C100" s="141" t="s">
        <v>153</v>
      </c>
      <c r="D100" s="362" t="s">
        <v>274</v>
      </c>
      <c r="E100" s="362"/>
      <c r="F100" s="143">
        <v>88</v>
      </c>
      <c r="G100" s="140">
        <f aca="true" t="shared" si="22" ref="G100:N100">G101+G102+G103</f>
        <v>23410</v>
      </c>
      <c r="H100" s="140">
        <f t="shared" si="22"/>
        <v>29968</v>
      </c>
      <c r="I100" s="140">
        <f t="shared" si="22"/>
        <v>0</v>
      </c>
      <c r="J100" s="140">
        <f t="shared" si="22"/>
        <v>29304</v>
      </c>
      <c r="K100" s="140">
        <f t="shared" si="22"/>
        <v>7563</v>
      </c>
      <c r="L100" s="140">
        <f t="shared" si="22"/>
        <v>16026</v>
      </c>
      <c r="M100" s="140">
        <f t="shared" si="22"/>
        <v>24487</v>
      </c>
      <c r="N100" s="140">
        <f t="shared" si="22"/>
        <v>32470</v>
      </c>
      <c r="O100" s="169">
        <f t="shared" si="16"/>
        <v>110.80398580398581</v>
      </c>
      <c r="P100" s="144">
        <f t="shared" si="17"/>
        <v>125.1772746689449</v>
      </c>
    </row>
    <row r="101" spans="1:16" ht="15" customHeight="1">
      <c r="A101" s="372"/>
      <c r="B101" s="383"/>
      <c r="C101" s="372"/>
      <c r="D101" s="362" t="s">
        <v>169</v>
      </c>
      <c r="E101" s="362"/>
      <c r="F101" s="143">
        <v>89</v>
      </c>
      <c r="G101" s="140">
        <v>19196</v>
      </c>
      <c r="H101" s="140">
        <v>24424</v>
      </c>
      <c r="I101" s="140">
        <v>0</v>
      </c>
      <c r="J101" s="140">
        <v>23443</v>
      </c>
      <c r="K101" s="140">
        <v>6050</v>
      </c>
      <c r="L101" s="140">
        <v>12821</v>
      </c>
      <c r="M101" s="140">
        <v>19590</v>
      </c>
      <c r="N101" s="140">
        <v>25975</v>
      </c>
      <c r="O101" s="169">
        <f t="shared" si="16"/>
        <v>110.8006654438425</v>
      </c>
      <c r="P101" s="144">
        <f t="shared" si="17"/>
        <v>122.12440091685768</v>
      </c>
    </row>
    <row r="102" spans="1:16" ht="25.5" customHeight="1">
      <c r="A102" s="372"/>
      <c r="B102" s="383"/>
      <c r="C102" s="372"/>
      <c r="D102" s="379" t="s">
        <v>185</v>
      </c>
      <c r="E102" s="380"/>
      <c r="F102" s="143">
        <v>90</v>
      </c>
      <c r="G102" s="140">
        <v>4214</v>
      </c>
      <c r="H102" s="140">
        <v>5544</v>
      </c>
      <c r="I102" s="140">
        <v>0</v>
      </c>
      <c r="J102" s="140">
        <v>5861</v>
      </c>
      <c r="K102" s="140">
        <v>1513</v>
      </c>
      <c r="L102" s="140">
        <v>3205</v>
      </c>
      <c r="M102" s="140">
        <v>4897</v>
      </c>
      <c r="N102" s="140">
        <v>6495</v>
      </c>
      <c r="O102" s="169">
        <f t="shared" si="16"/>
        <v>110.81726667804128</v>
      </c>
      <c r="P102" s="144">
        <f t="shared" si="17"/>
        <v>139.08400569530136</v>
      </c>
    </row>
    <row r="103" spans="1:16" ht="12.75" customHeight="1">
      <c r="A103" s="372"/>
      <c r="B103" s="383"/>
      <c r="C103" s="372"/>
      <c r="D103" s="362" t="s">
        <v>170</v>
      </c>
      <c r="E103" s="362"/>
      <c r="F103" s="143">
        <v>91</v>
      </c>
      <c r="G103" s="140">
        <v>0</v>
      </c>
      <c r="H103" s="140">
        <v>0</v>
      </c>
      <c r="I103" s="140">
        <v>0</v>
      </c>
      <c r="J103" s="140">
        <v>0</v>
      </c>
      <c r="K103" s="140"/>
      <c r="L103" s="140">
        <v>0</v>
      </c>
      <c r="M103" s="140">
        <v>0</v>
      </c>
      <c r="N103" s="140">
        <v>0</v>
      </c>
      <c r="O103" s="169"/>
      <c r="P103" s="144"/>
    </row>
    <row r="104" spans="1:16" ht="26.25" customHeight="1">
      <c r="A104" s="372"/>
      <c r="B104" s="383"/>
      <c r="C104" s="141" t="s">
        <v>154</v>
      </c>
      <c r="D104" s="362" t="s">
        <v>271</v>
      </c>
      <c r="E104" s="362"/>
      <c r="F104" s="143">
        <v>92</v>
      </c>
      <c r="G104" s="140">
        <f aca="true" t="shared" si="23" ref="G104:N104">G105+G108+G109+G110+G111</f>
        <v>3265</v>
      </c>
      <c r="H104" s="140">
        <f t="shared" si="23"/>
        <v>3992</v>
      </c>
      <c r="I104" s="140">
        <f t="shared" si="23"/>
        <v>0</v>
      </c>
      <c r="J104" s="140">
        <f t="shared" si="23"/>
        <v>3933</v>
      </c>
      <c r="K104" s="140">
        <f t="shared" si="23"/>
        <v>768</v>
      </c>
      <c r="L104" s="140">
        <f t="shared" si="23"/>
        <v>1905</v>
      </c>
      <c r="M104" s="140">
        <f t="shared" si="23"/>
        <v>2825</v>
      </c>
      <c r="N104" s="140">
        <f t="shared" si="23"/>
        <v>3884</v>
      </c>
      <c r="O104" s="169">
        <f t="shared" si="16"/>
        <v>98.75413170607679</v>
      </c>
      <c r="P104" s="144">
        <f t="shared" si="17"/>
        <v>120.45941807044412</v>
      </c>
    </row>
    <row r="105" spans="1:16" ht="52.5" customHeight="1">
      <c r="A105" s="372"/>
      <c r="B105" s="383"/>
      <c r="C105" s="141"/>
      <c r="D105" s="362" t="s">
        <v>339</v>
      </c>
      <c r="E105" s="362"/>
      <c r="F105" s="143">
        <v>93</v>
      </c>
      <c r="G105" s="140">
        <v>461</v>
      </c>
      <c r="H105" s="140">
        <v>475</v>
      </c>
      <c r="I105" s="140">
        <v>0</v>
      </c>
      <c r="J105" s="140">
        <v>481</v>
      </c>
      <c r="K105" s="140">
        <v>45</v>
      </c>
      <c r="L105" s="140">
        <v>270</v>
      </c>
      <c r="M105" s="140">
        <v>300</v>
      </c>
      <c r="N105" s="140">
        <v>480</v>
      </c>
      <c r="O105" s="169">
        <f t="shared" si="16"/>
        <v>99.7920997920998</v>
      </c>
      <c r="P105" s="144">
        <f t="shared" si="17"/>
        <v>104.33839479392624</v>
      </c>
    </row>
    <row r="106" spans="1:16" ht="26.25" customHeight="1">
      <c r="A106" s="372"/>
      <c r="B106" s="383"/>
      <c r="C106" s="141"/>
      <c r="D106" s="142"/>
      <c r="E106" s="142" t="s">
        <v>232</v>
      </c>
      <c r="F106" s="143">
        <v>94</v>
      </c>
      <c r="G106" s="165"/>
      <c r="H106" s="165"/>
      <c r="I106" s="140"/>
      <c r="J106" s="165"/>
      <c r="K106" s="165"/>
      <c r="L106" s="165"/>
      <c r="M106" s="165"/>
      <c r="N106" s="165"/>
      <c r="O106" s="169"/>
      <c r="P106" s="144"/>
    </row>
    <row r="107" spans="1:16" ht="39.75" customHeight="1">
      <c r="A107" s="372"/>
      <c r="B107" s="383"/>
      <c r="C107" s="141"/>
      <c r="D107" s="142"/>
      <c r="E107" s="142" t="s">
        <v>233</v>
      </c>
      <c r="F107" s="143">
        <v>95</v>
      </c>
      <c r="G107" s="140">
        <v>0</v>
      </c>
      <c r="H107" s="140">
        <v>0</v>
      </c>
      <c r="I107" s="140">
        <v>0</v>
      </c>
      <c r="J107" s="140">
        <v>0</v>
      </c>
      <c r="K107" s="140"/>
      <c r="L107" s="140">
        <v>0</v>
      </c>
      <c r="M107" s="140">
        <v>0</v>
      </c>
      <c r="N107" s="140">
        <v>0</v>
      </c>
      <c r="O107" s="169"/>
      <c r="P107" s="144"/>
    </row>
    <row r="108" spans="1:17" s="145" customFormat="1" ht="13.5" customHeight="1">
      <c r="A108" s="372"/>
      <c r="B108" s="383"/>
      <c r="C108" s="141"/>
      <c r="D108" s="362" t="s">
        <v>94</v>
      </c>
      <c r="E108" s="362"/>
      <c r="F108" s="143">
        <v>96</v>
      </c>
      <c r="G108" s="140">
        <v>2747</v>
      </c>
      <c r="H108" s="140">
        <v>3452</v>
      </c>
      <c r="I108" s="140">
        <v>0</v>
      </c>
      <c r="J108" s="140">
        <v>3356</v>
      </c>
      <c r="K108" s="140">
        <v>700</v>
      </c>
      <c r="L108" s="140">
        <v>1590</v>
      </c>
      <c r="M108" s="140">
        <v>2455</v>
      </c>
      <c r="N108" s="140">
        <v>3305</v>
      </c>
      <c r="O108" s="169">
        <f t="shared" si="16"/>
        <v>98.48033373063171</v>
      </c>
      <c r="P108" s="144">
        <f t="shared" si="17"/>
        <v>122.16963960684384</v>
      </c>
      <c r="Q108" s="145" t="s">
        <v>408</v>
      </c>
    </row>
    <row r="109" spans="1:16" ht="18" customHeight="1">
      <c r="A109" s="372"/>
      <c r="B109" s="383"/>
      <c r="C109" s="141"/>
      <c r="D109" s="362" t="s">
        <v>351</v>
      </c>
      <c r="E109" s="362"/>
      <c r="F109" s="143">
        <v>97</v>
      </c>
      <c r="G109" s="140">
        <v>0</v>
      </c>
      <c r="H109" s="140">
        <v>0</v>
      </c>
      <c r="I109" s="140">
        <v>0</v>
      </c>
      <c r="J109" s="140">
        <v>0</v>
      </c>
      <c r="K109" s="140"/>
      <c r="L109" s="140">
        <v>0</v>
      </c>
      <c r="M109" s="140">
        <v>0</v>
      </c>
      <c r="N109" s="140">
        <v>0</v>
      </c>
      <c r="O109" s="169"/>
      <c r="P109" s="144"/>
    </row>
    <row r="110" spans="1:16" ht="27" customHeight="1">
      <c r="A110" s="372"/>
      <c r="B110" s="383"/>
      <c r="C110" s="141"/>
      <c r="D110" s="362" t="s">
        <v>166</v>
      </c>
      <c r="E110" s="362"/>
      <c r="F110" s="143">
        <v>98</v>
      </c>
      <c r="G110" s="165"/>
      <c r="H110" s="140">
        <v>0</v>
      </c>
      <c r="I110" s="140"/>
      <c r="J110" s="140">
        <v>0</v>
      </c>
      <c r="K110" s="140"/>
      <c r="L110" s="140">
        <v>0</v>
      </c>
      <c r="M110" s="140">
        <v>0</v>
      </c>
      <c r="N110" s="140">
        <v>0</v>
      </c>
      <c r="O110" s="169"/>
      <c r="P110" s="144"/>
    </row>
    <row r="111" spans="1:16" ht="18" customHeight="1">
      <c r="A111" s="372"/>
      <c r="B111" s="383"/>
      <c r="C111" s="141"/>
      <c r="D111" s="362" t="s">
        <v>167</v>
      </c>
      <c r="E111" s="362"/>
      <c r="F111" s="143">
        <v>99</v>
      </c>
      <c r="G111" s="140">
        <v>57</v>
      </c>
      <c r="H111" s="140">
        <v>65</v>
      </c>
      <c r="I111" s="140">
        <v>0</v>
      </c>
      <c r="J111" s="140">
        <v>96</v>
      </c>
      <c r="K111" s="140">
        <v>23</v>
      </c>
      <c r="L111" s="140">
        <v>45</v>
      </c>
      <c r="M111" s="140">
        <v>70</v>
      </c>
      <c r="N111" s="140">
        <v>99</v>
      </c>
      <c r="O111" s="169">
        <f t="shared" si="16"/>
        <v>103.125</v>
      </c>
      <c r="P111" s="144">
        <f t="shared" si="17"/>
        <v>168.42105263157893</v>
      </c>
    </row>
    <row r="112" spans="1:16" ht="25.5" customHeight="1">
      <c r="A112" s="372"/>
      <c r="B112" s="383"/>
      <c r="C112" s="141" t="s">
        <v>155</v>
      </c>
      <c r="D112" s="362" t="s">
        <v>272</v>
      </c>
      <c r="E112" s="362"/>
      <c r="F112" s="143">
        <v>100</v>
      </c>
      <c r="G112" s="140">
        <f aca="true" t="shared" si="24" ref="G112:N112">G113+G114+G115</f>
        <v>165</v>
      </c>
      <c r="H112" s="140">
        <f t="shared" si="24"/>
        <v>150</v>
      </c>
      <c r="I112" s="140">
        <f t="shared" si="24"/>
        <v>0</v>
      </c>
      <c r="J112" s="140">
        <f t="shared" si="24"/>
        <v>3</v>
      </c>
      <c r="K112" s="140">
        <f t="shared" si="24"/>
        <v>15</v>
      </c>
      <c r="L112" s="140">
        <f t="shared" si="24"/>
        <v>15</v>
      </c>
      <c r="M112" s="140">
        <f t="shared" si="24"/>
        <v>15</v>
      </c>
      <c r="N112" s="140">
        <f t="shared" si="24"/>
        <v>15</v>
      </c>
      <c r="O112" s="169">
        <f t="shared" si="16"/>
        <v>500</v>
      </c>
      <c r="P112" s="144">
        <f t="shared" si="17"/>
        <v>1.8181818181818181</v>
      </c>
    </row>
    <row r="113" spans="1:16" ht="27" customHeight="1">
      <c r="A113" s="372"/>
      <c r="B113" s="383"/>
      <c r="C113" s="141"/>
      <c r="D113" s="362" t="s">
        <v>95</v>
      </c>
      <c r="E113" s="362"/>
      <c r="F113" s="143">
        <v>101</v>
      </c>
      <c r="G113" s="140">
        <v>0</v>
      </c>
      <c r="H113" s="140">
        <v>0</v>
      </c>
      <c r="I113" s="140">
        <v>0</v>
      </c>
      <c r="J113" s="140">
        <v>0</v>
      </c>
      <c r="K113" s="140"/>
      <c r="L113" s="140">
        <v>0</v>
      </c>
      <c r="M113" s="140">
        <v>0</v>
      </c>
      <c r="N113" s="140">
        <v>0</v>
      </c>
      <c r="O113" s="169"/>
      <c r="P113" s="144"/>
    </row>
    <row r="114" spans="1:16" ht="24.75" customHeight="1">
      <c r="A114" s="372"/>
      <c r="B114" s="383"/>
      <c r="C114" s="141"/>
      <c r="D114" s="362" t="s">
        <v>96</v>
      </c>
      <c r="E114" s="362"/>
      <c r="F114" s="143">
        <v>102</v>
      </c>
      <c r="G114" s="140">
        <v>165</v>
      </c>
      <c r="H114" s="140">
        <v>150</v>
      </c>
      <c r="I114" s="140">
        <v>0</v>
      </c>
      <c r="J114" s="140">
        <v>3</v>
      </c>
      <c r="K114" s="140">
        <v>15</v>
      </c>
      <c r="L114" s="140">
        <v>15</v>
      </c>
      <c r="M114" s="140">
        <v>15</v>
      </c>
      <c r="N114" s="140">
        <v>15</v>
      </c>
      <c r="O114" s="169">
        <f t="shared" si="16"/>
        <v>500</v>
      </c>
      <c r="P114" s="144">
        <f t="shared" si="17"/>
        <v>1.8181818181818181</v>
      </c>
    </row>
    <row r="115" spans="1:16" ht="38.25" customHeight="1">
      <c r="A115" s="372"/>
      <c r="B115" s="383"/>
      <c r="C115" s="141"/>
      <c r="D115" s="362" t="s">
        <v>168</v>
      </c>
      <c r="E115" s="362"/>
      <c r="F115" s="143">
        <v>103</v>
      </c>
      <c r="G115" s="165"/>
      <c r="H115" s="165"/>
      <c r="I115" s="140"/>
      <c r="J115" s="165"/>
      <c r="K115" s="165"/>
      <c r="L115" s="165"/>
      <c r="M115" s="165"/>
      <c r="N115" s="165"/>
      <c r="O115" s="169"/>
      <c r="P115" s="144"/>
    </row>
    <row r="116" spans="1:16" ht="50.25" customHeight="1">
      <c r="A116" s="372"/>
      <c r="B116" s="383"/>
      <c r="C116" s="141" t="s">
        <v>156</v>
      </c>
      <c r="D116" s="362" t="s">
        <v>298</v>
      </c>
      <c r="E116" s="362"/>
      <c r="F116" s="143">
        <v>104</v>
      </c>
      <c r="G116" s="140">
        <f aca="true" t="shared" si="25" ref="G116:N116">G117+G120+G123+G124</f>
        <v>200</v>
      </c>
      <c r="H116" s="140">
        <f t="shared" si="25"/>
        <v>200</v>
      </c>
      <c r="I116" s="140">
        <f t="shared" si="25"/>
        <v>0</v>
      </c>
      <c r="J116" s="140">
        <f t="shared" si="25"/>
        <v>200</v>
      </c>
      <c r="K116" s="140">
        <f t="shared" si="25"/>
        <v>50</v>
      </c>
      <c r="L116" s="140">
        <f t="shared" si="25"/>
        <v>100</v>
      </c>
      <c r="M116" s="140">
        <f t="shared" si="25"/>
        <v>150</v>
      </c>
      <c r="N116" s="140">
        <f t="shared" si="25"/>
        <v>200</v>
      </c>
      <c r="O116" s="169">
        <f t="shared" si="16"/>
        <v>100</v>
      </c>
      <c r="P116" s="144">
        <f t="shared" si="17"/>
        <v>100</v>
      </c>
    </row>
    <row r="117" spans="1:16" ht="13.5" customHeight="1">
      <c r="A117" s="372"/>
      <c r="B117" s="383"/>
      <c r="C117" s="372"/>
      <c r="D117" s="362" t="s">
        <v>216</v>
      </c>
      <c r="E117" s="362"/>
      <c r="F117" s="143">
        <v>105</v>
      </c>
      <c r="G117" s="140">
        <f aca="true" t="shared" si="26" ref="G117:N117">G118+G119</f>
        <v>200</v>
      </c>
      <c r="H117" s="140">
        <f t="shared" si="26"/>
        <v>200</v>
      </c>
      <c r="I117" s="140">
        <f t="shared" si="26"/>
        <v>0</v>
      </c>
      <c r="J117" s="140">
        <f t="shared" si="26"/>
        <v>200</v>
      </c>
      <c r="K117" s="140">
        <f t="shared" si="26"/>
        <v>50</v>
      </c>
      <c r="L117" s="140">
        <f t="shared" si="26"/>
        <v>100</v>
      </c>
      <c r="M117" s="140">
        <f t="shared" si="26"/>
        <v>150</v>
      </c>
      <c r="N117" s="140">
        <f t="shared" si="26"/>
        <v>200</v>
      </c>
      <c r="O117" s="169">
        <f t="shared" si="16"/>
        <v>100</v>
      </c>
      <c r="P117" s="144">
        <f t="shared" si="17"/>
        <v>100</v>
      </c>
    </row>
    <row r="118" spans="1:16" ht="13.5" customHeight="1">
      <c r="A118" s="372"/>
      <c r="B118" s="383"/>
      <c r="C118" s="372"/>
      <c r="D118" s="142"/>
      <c r="E118" s="176" t="s">
        <v>257</v>
      </c>
      <c r="F118" s="143">
        <v>106</v>
      </c>
      <c r="G118" s="140">
        <v>200</v>
      </c>
      <c r="H118" s="140">
        <v>200</v>
      </c>
      <c r="I118" s="140">
        <v>0</v>
      </c>
      <c r="J118" s="140">
        <v>200</v>
      </c>
      <c r="K118" s="140">
        <v>50</v>
      </c>
      <c r="L118" s="140">
        <v>100</v>
      </c>
      <c r="M118" s="140">
        <v>150</v>
      </c>
      <c r="N118" s="140">
        <v>200</v>
      </c>
      <c r="O118" s="169">
        <f t="shared" si="16"/>
        <v>100</v>
      </c>
      <c r="P118" s="144">
        <f t="shared" si="17"/>
        <v>100</v>
      </c>
    </row>
    <row r="119" spans="1:16" ht="13.5" customHeight="1">
      <c r="A119" s="372"/>
      <c r="B119" s="383"/>
      <c r="C119" s="372"/>
      <c r="D119" s="142"/>
      <c r="E119" s="176" t="s">
        <v>277</v>
      </c>
      <c r="F119" s="143">
        <v>107</v>
      </c>
      <c r="G119" s="165"/>
      <c r="H119" s="165"/>
      <c r="I119" s="140"/>
      <c r="J119" s="165"/>
      <c r="K119" s="165"/>
      <c r="L119" s="165"/>
      <c r="M119" s="165"/>
      <c r="N119" s="165"/>
      <c r="O119" s="169"/>
      <c r="P119" s="144"/>
    </row>
    <row r="120" spans="1:16" ht="27" customHeight="1">
      <c r="A120" s="372"/>
      <c r="B120" s="383"/>
      <c r="C120" s="372"/>
      <c r="D120" s="362" t="s">
        <v>256</v>
      </c>
      <c r="E120" s="362"/>
      <c r="F120" s="143">
        <v>108</v>
      </c>
      <c r="G120" s="165"/>
      <c r="H120" s="165"/>
      <c r="I120" s="140"/>
      <c r="J120" s="165"/>
      <c r="K120" s="165"/>
      <c r="L120" s="165"/>
      <c r="M120" s="165"/>
      <c r="N120" s="165"/>
      <c r="O120" s="169"/>
      <c r="P120" s="144"/>
    </row>
    <row r="121" spans="1:16" ht="14.25" customHeight="1">
      <c r="A121" s="372"/>
      <c r="B121" s="383"/>
      <c r="C121" s="372"/>
      <c r="D121" s="142"/>
      <c r="E121" s="176" t="s">
        <v>257</v>
      </c>
      <c r="F121" s="143">
        <v>109</v>
      </c>
      <c r="G121" s="165"/>
      <c r="H121" s="165"/>
      <c r="I121" s="140"/>
      <c r="J121" s="165"/>
      <c r="K121" s="165"/>
      <c r="L121" s="165"/>
      <c r="M121" s="165"/>
      <c r="N121" s="165"/>
      <c r="O121" s="169"/>
      <c r="P121" s="144"/>
    </row>
    <row r="122" spans="1:16" ht="14.25" customHeight="1">
      <c r="A122" s="372"/>
      <c r="B122" s="383"/>
      <c r="C122" s="372"/>
      <c r="D122" s="142"/>
      <c r="E122" s="176" t="s">
        <v>277</v>
      </c>
      <c r="F122" s="143">
        <v>110</v>
      </c>
      <c r="G122" s="165"/>
      <c r="H122" s="165"/>
      <c r="I122" s="140"/>
      <c r="J122" s="165"/>
      <c r="K122" s="165"/>
      <c r="L122" s="165"/>
      <c r="M122" s="165"/>
      <c r="N122" s="165"/>
      <c r="O122" s="169"/>
      <c r="P122" s="144"/>
    </row>
    <row r="123" spans="1:16" ht="16.5" customHeight="1">
      <c r="A123" s="372"/>
      <c r="B123" s="383"/>
      <c r="C123" s="372"/>
      <c r="D123" s="362" t="s">
        <v>214</v>
      </c>
      <c r="E123" s="362"/>
      <c r="F123" s="143">
        <v>111</v>
      </c>
      <c r="G123" s="165"/>
      <c r="H123" s="165"/>
      <c r="I123" s="140"/>
      <c r="J123" s="165"/>
      <c r="K123" s="165"/>
      <c r="L123" s="165"/>
      <c r="M123" s="165"/>
      <c r="N123" s="165"/>
      <c r="O123" s="169"/>
      <c r="P123" s="144"/>
    </row>
    <row r="124" spans="1:16" ht="26.25" customHeight="1">
      <c r="A124" s="372"/>
      <c r="B124" s="383"/>
      <c r="C124" s="141"/>
      <c r="D124" s="362" t="s">
        <v>215</v>
      </c>
      <c r="E124" s="362"/>
      <c r="F124" s="143">
        <v>112</v>
      </c>
      <c r="G124" s="165"/>
      <c r="H124" s="165"/>
      <c r="I124" s="140"/>
      <c r="J124" s="165"/>
      <c r="K124" s="165"/>
      <c r="L124" s="165"/>
      <c r="M124" s="165"/>
      <c r="N124" s="165"/>
      <c r="O124" s="169"/>
      <c r="P124" s="144"/>
    </row>
    <row r="125" spans="1:16" ht="16.5" customHeight="1">
      <c r="A125" s="372"/>
      <c r="B125" s="383"/>
      <c r="C125" s="141" t="s">
        <v>157</v>
      </c>
      <c r="D125" s="371" t="s">
        <v>352</v>
      </c>
      <c r="E125" s="371"/>
      <c r="F125" s="143">
        <v>113</v>
      </c>
      <c r="G125" s="140">
        <v>540</v>
      </c>
      <c r="H125" s="140">
        <v>680</v>
      </c>
      <c r="I125" s="140">
        <v>0</v>
      </c>
      <c r="J125" s="140">
        <v>666</v>
      </c>
      <c r="K125" s="140">
        <v>175</v>
      </c>
      <c r="L125" s="140">
        <v>365</v>
      </c>
      <c r="M125" s="140">
        <v>555</v>
      </c>
      <c r="N125" s="140">
        <v>740</v>
      </c>
      <c r="O125" s="169">
        <f t="shared" si="16"/>
        <v>111.11111111111111</v>
      </c>
      <c r="P125" s="144">
        <f t="shared" si="17"/>
        <v>123.33333333333334</v>
      </c>
    </row>
    <row r="126" spans="1:16" ht="38.25" customHeight="1">
      <c r="A126" s="372"/>
      <c r="B126" s="383"/>
      <c r="C126" s="408" t="s">
        <v>353</v>
      </c>
      <c r="D126" s="398"/>
      <c r="E126" s="377"/>
      <c r="F126" s="177">
        <v>114</v>
      </c>
      <c r="G126" s="140">
        <f aca="true" t="shared" si="27" ref="G126:N126">G127+G130+G131+G132+G133+G134</f>
        <v>1197</v>
      </c>
      <c r="H126" s="140">
        <f t="shared" si="27"/>
        <v>1261</v>
      </c>
      <c r="I126" s="140">
        <f t="shared" si="27"/>
        <v>0</v>
      </c>
      <c r="J126" s="140">
        <f t="shared" si="27"/>
        <v>1611</v>
      </c>
      <c r="K126" s="140">
        <f t="shared" si="27"/>
        <v>547</v>
      </c>
      <c r="L126" s="140">
        <f t="shared" si="27"/>
        <v>1093</v>
      </c>
      <c r="M126" s="140">
        <f t="shared" si="27"/>
        <v>1635</v>
      </c>
      <c r="N126" s="140">
        <f t="shared" si="27"/>
        <v>1978</v>
      </c>
      <c r="O126" s="169">
        <f t="shared" si="16"/>
        <v>122.78088144009931</v>
      </c>
      <c r="P126" s="144">
        <f t="shared" si="17"/>
        <v>134.58646616541355</v>
      </c>
    </row>
    <row r="127" spans="1:16" ht="27.75" customHeight="1">
      <c r="A127" s="372"/>
      <c r="B127" s="383"/>
      <c r="C127" s="141" t="s">
        <v>27</v>
      </c>
      <c r="D127" s="362" t="s">
        <v>354</v>
      </c>
      <c r="E127" s="362"/>
      <c r="F127" s="177">
        <v>115</v>
      </c>
      <c r="G127" s="140">
        <f aca="true" t="shared" si="28" ref="G127:N127">G128+G129</f>
        <v>3</v>
      </c>
      <c r="H127" s="140">
        <f t="shared" si="28"/>
        <v>1</v>
      </c>
      <c r="I127" s="140">
        <f t="shared" si="28"/>
        <v>0</v>
      </c>
      <c r="J127" s="140">
        <f t="shared" si="28"/>
        <v>14</v>
      </c>
      <c r="K127" s="140">
        <f t="shared" si="28"/>
        <v>7</v>
      </c>
      <c r="L127" s="140">
        <f t="shared" si="28"/>
        <v>12</v>
      </c>
      <c r="M127" s="140">
        <f t="shared" si="28"/>
        <v>15</v>
      </c>
      <c r="N127" s="140">
        <f t="shared" si="28"/>
        <v>18</v>
      </c>
      <c r="O127" s="169">
        <f t="shared" si="16"/>
        <v>128.57142857142858</v>
      </c>
      <c r="P127" s="144">
        <f t="shared" si="17"/>
        <v>466.6666666666667</v>
      </c>
    </row>
    <row r="128" spans="1:16" ht="15">
      <c r="A128" s="372"/>
      <c r="B128" s="383"/>
      <c r="C128" s="141"/>
      <c r="D128" s="362" t="s">
        <v>97</v>
      </c>
      <c r="E128" s="362"/>
      <c r="F128" s="143">
        <v>116</v>
      </c>
      <c r="G128" s="140">
        <v>2</v>
      </c>
      <c r="H128" s="140">
        <v>0</v>
      </c>
      <c r="I128" s="140"/>
      <c r="J128" s="140">
        <v>12</v>
      </c>
      <c r="K128" s="140">
        <v>6</v>
      </c>
      <c r="L128" s="140">
        <v>10</v>
      </c>
      <c r="M128" s="140">
        <v>12</v>
      </c>
      <c r="N128" s="140">
        <v>14</v>
      </c>
      <c r="O128" s="169">
        <f t="shared" si="16"/>
        <v>116.66666666666667</v>
      </c>
      <c r="P128" s="144">
        <f t="shared" si="17"/>
        <v>600</v>
      </c>
    </row>
    <row r="129" spans="1:16" ht="15">
      <c r="A129" s="372"/>
      <c r="B129" s="383"/>
      <c r="C129" s="141"/>
      <c r="D129" s="362" t="s">
        <v>98</v>
      </c>
      <c r="E129" s="362"/>
      <c r="F129" s="143">
        <v>117</v>
      </c>
      <c r="G129" s="140">
        <v>1</v>
      </c>
      <c r="H129" s="140">
        <v>1</v>
      </c>
      <c r="I129" s="140"/>
      <c r="J129" s="140">
        <v>2</v>
      </c>
      <c r="K129" s="140">
        <v>1</v>
      </c>
      <c r="L129" s="140">
        <v>2</v>
      </c>
      <c r="M129" s="140">
        <v>3</v>
      </c>
      <c r="N129" s="140">
        <v>4</v>
      </c>
      <c r="O129" s="169">
        <f t="shared" si="16"/>
        <v>200</v>
      </c>
      <c r="P129" s="144">
        <f t="shared" si="17"/>
        <v>200</v>
      </c>
    </row>
    <row r="130" spans="1:16" ht="15">
      <c r="A130" s="372"/>
      <c r="B130" s="383"/>
      <c r="C130" s="141" t="s">
        <v>28</v>
      </c>
      <c r="D130" s="362" t="s">
        <v>99</v>
      </c>
      <c r="E130" s="362"/>
      <c r="F130" s="177">
        <v>118</v>
      </c>
      <c r="G130" s="140">
        <v>0</v>
      </c>
      <c r="H130" s="140"/>
      <c r="I130" s="140"/>
      <c r="J130" s="140"/>
      <c r="K130" s="165"/>
      <c r="L130" s="165"/>
      <c r="M130" s="165"/>
      <c r="N130" s="140"/>
      <c r="O130" s="169"/>
      <c r="P130" s="144"/>
    </row>
    <row r="131" spans="1:16" ht="27" customHeight="1">
      <c r="A131" s="372"/>
      <c r="B131" s="383"/>
      <c r="C131" s="141" t="s">
        <v>30</v>
      </c>
      <c r="D131" s="362" t="s">
        <v>204</v>
      </c>
      <c r="E131" s="362"/>
      <c r="F131" s="177">
        <v>119</v>
      </c>
      <c r="G131" s="165"/>
      <c r="H131" s="165"/>
      <c r="I131" s="140"/>
      <c r="J131" s="165"/>
      <c r="K131" s="165"/>
      <c r="L131" s="165"/>
      <c r="M131" s="165"/>
      <c r="N131" s="165"/>
      <c r="O131" s="169"/>
      <c r="P131" s="144"/>
    </row>
    <row r="132" spans="1:16" ht="16.5" customHeight="1">
      <c r="A132" s="372"/>
      <c r="B132" s="383"/>
      <c r="C132" s="141" t="s">
        <v>32</v>
      </c>
      <c r="D132" s="379" t="s">
        <v>46</v>
      </c>
      <c r="E132" s="380"/>
      <c r="F132" s="177">
        <v>120</v>
      </c>
      <c r="G132" s="140">
        <v>2</v>
      </c>
      <c r="H132" s="140">
        <v>10</v>
      </c>
      <c r="I132" s="140"/>
      <c r="J132" s="140">
        <v>0</v>
      </c>
      <c r="K132" s="140"/>
      <c r="L132" s="140">
        <v>1</v>
      </c>
      <c r="M132" s="140">
        <v>0</v>
      </c>
      <c r="N132" s="140">
        <v>0</v>
      </c>
      <c r="O132" s="169"/>
      <c r="P132" s="144"/>
    </row>
    <row r="133" spans="1:16" ht="26.25" customHeight="1">
      <c r="A133" s="372"/>
      <c r="B133" s="383"/>
      <c r="C133" s="159" t="s">
        <v>33</v>
      </c>
      <c r="D133" s="362" t="s">
        <v>41</v>
      </c>
      <c r="E133" s="362"/>
      <c r="F133" s="177">
        <v>121</v>
      </c>
      <c r="G133" s="140">
        <v>1706</v>
      </c>
      <c r="H133" s="140">
        <v>1750</v>
      </c>
      <c r="I133" s="140">
        <v>0</v>
      </c>
      <c r="J133" s="140">
        <v>2009</v>
      </c>
      <c r="K133" s="140">
        <v>540</v>
      </c>
      <c r="L133" s="140">
        <v>1080</v>
      </c>
      <c r="M133" s="140">
        <v>1620</v>
      </c>
      <c r="N133" s="140">
        <v>2160</v>
      </c>
      <c r="O133" s="169">
        <f t="shared" si="16"/>
        <v>107.51617720258835</v>
      </c>
      <c r="P133" s="144">
        <f t="shared" si="17"/>
        <v>117.76084407971862</v>
      </c>
    </row>
    <row r="134" spans="1:16" ht="26.25" customHeight="1">
      <c r="A134" s="372"/>
      <c r="B134" s="360"/>
      <c r="C134" s="156" t="s">
        <v>229</v>
      </c>
      <c r="D134" s="381" t="s">
        <v>355</v>
      </c>
      <c r="E134" s="382"/>
      <c r="F134" s="177">
        <v>122</v>
      </c>
      <c r="G134" s="140">
        <f aca="true" t="shared" si="29" ref="G134:N134">G135-G138</f>
        <v>-514</v>
      </c>
      <c r="H134" s="140">
        <f t="shared" si="29"/>
        <v>-500</v>
      </c>
      <c r="I134" s="140">
        <f t="shared" si="29"/>
        <v>0</v>
      </c>
      <c r="J134" s="140">
        <f t="shared" si="29"/>
        <v>-412</v>
      </c>
      <c r="K134" s="140">
        <f t="shared" si="29"/>
        <v>0</v>
      </c>
      <c r="L134" s="140">
        <f t="shared" si="29"/>
        <v>0</v>
      </c>
      <c r="M134" s="140">
        <f t="shared" si="29"/>
        <v>0</v>
      </c>
      <c r="N134" s="140">
        <f t="shared" si="29"/>
        <v>-200</v>
      </c>
      <c r="O134" s="169">
        <f t="shared" si="16"/>
        <v>48.54368932038835</v>
      </c>
      <c r="P134" s="144">
        <f t="shared" si="17"/>
        <v>80.1556420233463</v>
      </c>
    </row>
    <row r="135" spans="1:16" ht="15">
      <c r="A135" s="372"/>
      <c r="B135" s="141"/>
      <c r="C135" s="164"/>
      <c r="D135" s="178" t="s">
        <v>134</v>
      </c>
      <c r="E135" s="179" t="s">
        <v>285</v>
      </c>
      <c r="F135" s="143">
        <v>123</v>
      </c>
      <c r="G135" s="140">
        <v>1212</v>
      </c>
      <c r="H135" s="140">
        <v>0</v>
      </c>
      <c r="I135" s="140"/>
      <c r="J135" s="140">
        <v>800</v>
      </c>
      <c r="K135" s="140"/>
      <c r="L135" s="140">
        <v>0</v>
      </c>
      <c r="M135" s="140">
        <v>0</v>
      </c>
      <c r="N135" s="140">
        <v>0</v>
      </c>
      <c r="O135" s="169">
        <f t="shared" si="16"/>
        <v>0</v>
      </c>
      <c r="P135" s="144">
        <f t="shared" si="17"/>
        <v>66.006600660066</v>
      </c>
    </row>
    <row r="136" spans="1:16" ht="25.5">
      <c r="A136" s="372"/>
      <c r="B136" s="141"/>
      <c r="D136" s="178" t="s">
        <v>278</v>
      </c>
      <c r="E136" s="176" t="s">
        <v>286</v>
      </c>
      <c r="F136" s="143">
        <v>124</v>
      </c>
      <c r="G136" s="140"/>
      <c r="H136" s="165"/>
      <c r="I136" s="140"/>
      <c r="J136" s="165"/>
      <c r="K136" s="165"/>
      <c r="L136" s="165"/>
      <c r="M136" s="165"/>
      <c r="N136" s="165"/>
      <c r="O136" s="169"/>
      <c r="P136" s="144"/>
    </row>
    <row r="137" spans="1:16" ht="25.5">
      <c r="A137" s="372"/>
      <c r="B137" s="141"/>
      <c r="D137" s="178" t="s">
        <v>301</v>
      </c>
      <c r="E137" s="181" t="s">
        <v>305</v>
      </c>
      <c r="F137" s="143">
        <v>125</v>
      </c>
      <c r="G137" s="140"/>
      <c r="H137" s="165"/>
      <c r="I137" s="140"/>
      <c r="J137" s="165"/>
      <c r="K137" s="165"/>
      <c r="L137" s="165"/>
      <c r="M137" s="165"/>
      <c r="N137" s="165"/>
      <c r="O137" s="169"/>
      <c r="P137" s="144"/>
    </row>
    <row r="138" spans="1:16" ht="29.25" customHeight="1">
      <c r="A138" s="372"/>
      <c r="B138" s="141"/>
      <c r="D138" s="178" t="s">
        <v>207</v>
      </c>
      <c r="E138" s="179" t="s">
        <v>213</v>
      </c>
      <c r="F138" s="143">
        <v>126</v>
      </c>
      <c r="G138" s="140">
        <f aca="true" t="shared" si="30" ref="G138:N138">G139</f>
        <v>1726</v>
      </c>
      <c r="H138" s="140">
        <f t="shared" si="30"/>
        <v>500</v>
      </c>
      <c r="I138" s="140">
        <f t="shared" si="30"/>
        <v>0</v>
      </c>
      <c r="J138" s="140">
        <f t="shared" si="30"/>
        <v>1212</v>
      </c>
      <c r="K138" s="140">
        <f t="shared" si="30"/>
        <v>0</v>
      </c>
      <c r="L138" s="140">
        <f t="shared" si="30"/>
        <v>0</v>
      </c>
      <c r="M138" s="140">
        <f t="shared" si="30"/>
        <v>0</v>
      </c>
      <c r="N138" s="140">
        <f t="shared" si="30"/>
        <v>200</v>
      </c>
      <c r="O138" s="169">
        <f t="shared" si="16"/>
        <v>16.5016501650165</v>
      </c>
      <c r="P138" s="144">
        <f t="shared" si="17"/>
        <v>70.22016222479722</v>
      </c>
    </row>
    <row r="139" spans="1:16" ht="30.75" customHeight="1">
      <c r="A139" s="372"/>
      <c r="B139" s="141"/>
      <c r="C139" s="141"/>
      <c r="D139" s="142" t="s">
        <v>208</v>
      </c>
      <c r="E139" s="142" t="s">
        <v>366</v>
      </c>
      <c r="F139" s="143">
        <v>127</v>
      </c>
      <c r="G139" s="140">
        <f aca="true" t="shared" si="31" ref="G139:N139">G140+G141+G142</f>
        <v>1726</v>
      </c>
      <c r="H139" s="140">
        <f t="shared" si="31"/>
        <v>500</v>
      </c>
      <c r="I139" s="140">
        <f t="shared" si="31"/>
        <v>0</v>
      </c>
      <c r="J139" s="140">
        <f t="shared" si="31"/>
        <v>1212</v>
      </c>
      <c r="K139" s="140">
        <f t="shared" si="31"/>
        <v>0</v>
      </c>
      <c r="L139" s="140">
        <f t="shared" si="31"/>
        <v>0</v>
      </c>
      <c r="M139" s="140">
        <f t="shared" si="31"/>
        <v>0</v>
      </c>
      <c r="N139" s="140">
        <f t="shared" si="31"/>
        <v>200</v>
      </c>
      <c r="O139" s="169">
        <f t="shared" si="16"/>
        <v>16.5016501650165</v>
      </c>
      <c r="P139" s="144">
        <f t="shared" si="17"/>
        <v>70.22016222479722</v>
      </c>
    </row>
    <row r="140" spans="1:16" ht="13.5" customHeight="1">
      <c r="A140" s="372"/>
      <c r="B140" s="141"/>
      <c r="C140" s="141"/>
      <c r="D140" s="142"/>
      <c r="E140" s="142" t="s">
        <v>223</v>
      </c>
      <c r="F140" s="143">
        <v>128</v>
      </c>
      <c r="G140" s="165"/>
      <c r="H140" s="165"/>
      <c r="I140" s="140"/>
      <c r="J140" s="165"/>
      <c r="K140" s="165"/>
      <c r="L140" s="165"/>
      <c r="M140" s="165"/>
      <c r="N140" s="165"/>
      <c r="O140" s="169"/>
      <c r="P140" s="144"/>
    </row>
    <row r="141" spans="1:16" ht="24" customHeight="1">
      <c r="A141" s="372"/>
      <c r="B141" s="141"/>
      <c r="C141" s="141"/>
      <c r="D141" s="142"/>
      <c r="E141" s="142" t="s">
        <v>224</v>
      </c>
      <c r="F141" s="143">
        <v>129</v>
      </c>
      <c r="G141" s="140">
        <v>1554</v>
      </c>
      <c r="H141" s="140">
        <v>500</v>
      </c>
      <c r="I141" s="140"/>
      <c r="J141" s="140">
        <v>1047</v>
      </c>
      <c r="K141" s="140"/>
      <c r="L141" s="140">
        <v>0</v>
      </c>
      <c r="M141" s="140">
        <v>0</v>
      </c>
      <c r="N141" s="140">
        <v>100</v>
      </c>
      <c r="O141" s="169">
        <f t="shared" si="16"/>
        <v>9.551098376313275</v>
      </c>
      <c r="P141" s="144">
        <f t="shared" si="17"/>
        <v>67.37451737451737</v>
      </c>
    </row>
    <row r="142" spans="1:16" s="145" customFormat="1" ht="13.5" customHeight="1">
      <c r="A142" s="372"/>
      <c r="B142" s="141"/>
      <c r="C142" s="141"/>
      <c r="D142" s="142"/>
      <c r="E142" s="168" t="s">
        <v>225</v>
      </c>
      <c r="F142" s="143">
        <v>130</v>
      </c>
      <c r="G142" s="140">
        <v>172</v>
      </c>
      <c r="H142" s="140">
        <v>0</v>
      </c>
      <c r="I142" s="140"/>
      <c r="J142" s="140">
        <v>165</v>
      </c>
      <c r="K142" s="140"/>
      <c r="L142" s="140">
        <v>0</v>
      </c>
      <c r="M142" s="140">
        <v>0</v>
      </c>
      <c r="N142" s="140">
        <v>100</v>
      </c>
      <c r="O142" s="169">
        <f>N142/J142*100</f>
        <v>60.60606060606061</v>
      </c>
      <c r="P142" s="144">
        <f>J142/G142*100</f>
        <v>95.93023255813954</v>
      </c>
    </row>
    <row r="143" spans="1:16" ht="25.5" customHeight="1">
      <c r="A143" s="372"/>
      <c r="B143" s="141">
        <v>2</v>
      </c>
      <c r="C143" s="141"/>
      <c r="D143" s="362" t="s">
        <v>357</v>
      </c>
      <c r="E143" s="362"/>
      <c r="F143" s="143">
        <v>131</v>
      </c>
      <c r="G143" s="140">
        <f aca="true" t="shared" si="32" ref="G143:N143">G144+G147+G150</f>
        <v>16</v>
      </c>
      <c r="H143" s="140">
        <f t="shared" si="32"/>
        <v>2</v>
      </c>
      <c r="I143" s="140">
        <f t="shared" si="32"/>
        <v>0</v>
      </c>
      <c r="J143" s="140">
        <f t="shared" si="32"/>
        <v>2</v>
      </c>
      <c r="K143" s="140">
        <f t="shared" si="32"/>
        <v>0</v>
      </c>
      <c r="L143" s="140">
        <f t="shared" si="32"/>
        <v>0</v>
      </c>
      <c r="M143" s="140">
        <f t="shared" si="32"/>
        <v>0</v>
      </c>
      <c r="N143" s="140">
        <f t="shared" si="32"/>
        <v>0</v>
      </c>
      <c r="O143" s="169">
        <f>N143/J143*100</f>
        <v>0</v>
      </c>
      <c r="P143" s="144">
        <f>J143/G143*100</f>
        <v>12.5</v>
      </c>
    </row>
    <row r="144" spans="1:16" ht="25.5" customHeight="1">
      <c r="A144" s="372"/>
      <c r="B144" s="372"/>
      <c r="C144" s="141" t="s">
        <v>27</v>
      </c>
      <c r="D144" s="362" t="s">
        <v>356</v>
      </c>
      <c r="E144" s="362"/>
      <c r="F144" s="143">
        <v>132</v>
      </c>
      <c r="G144" s="140">
        <f aca="true" t="shared" si="33" ref="G144:N144">G145+G146</f>
        <v>16</v>
      </c>
      <c r="H144" s="140">
        <f t="shared" si="33"/>
        <v>2</v>
      </c>
      <c r="I144" s="140">
        <f t="shared" si="33"/>
        <v>0</v>
      </c>
      <c r="J144" s="140">
        <f t="shared" si="33"/>
        <v>2</v>
      </c>
      <c r="K144" s="140">
        <f t="shared" si="33"/>
        <v>0</v>
      </c>
      <c r="L144" s="140">
        <f t="shared" si="33"/>
        <v>0</v>
      </c>
      <c r="M144" s="140">
        <f t="shared" si="33"/>
        <v>0</v>
      </c>
      <c r="N144" s="140">
        <f t="shared" si="33"/>
        <v>0</v>
      </c>
      <c r="O144" s="169">
        <f>N144/J144*100</f>
        <v>0</v>
      </c>
      <c r="P144" s="144">
        <f>J144/G144*100</f>
        <v>12.5</v>
      </c>
    </row>
    <row r="145" spans="1:16" s="145" customFormat="1" ht="15.75" customHeight="1">
      <c r="A145" s="372"/>
      <c r="B145" s="372"/>
      <c r="C145" s="141"/>
      <c r="D145" s="142" t="s">
        <v>159</v>
      </c>
      <c r="E145" s="142" t="s">
        <v>161</v>
      </c>
      <c r="F145" s="143">
        <v>133</v>
      </c>
      <c r="G145" s="140">
        <v>16</v>
      </c>
      <c r="H145" s="140">
        <v>2</v>
      </c>
      <c r="I145" s="140">
        <v>0</v>
      </c>
      <c r="J145" s="140">
        <v>2</v>
      </c>
      <c r="K145" s="140"/>
      <c r="L145" s="140"/>
      <c r="M145" s="140"/>
      <c r="N145" s="140"/>
      <c r="O145" s="169">
        <f>N145/J145*100</f>
        <v>0</v>
      </c>
      <c r="P145" s="144">
        <f>J145/G145*100</f>
        <v>12.5</v>
      </c>
    </row>
    <row r="146" spans="1:16" ht="16.5" customHeight="1">
      <c r="A146" s="372"/>
      <c r="B146" s="372"/>
      <c r="C146" s="141"/>
      <c r="D146" s="142" t="s">
        <v>160</v>
      </c>
      <c r="E146" s="142" t="s">
        <v>162</v>
      </c>
      <c r="F146" s="143">
        <v>134</v>
      </c>
      <c r="G146" s="165"/>
      <c r="H146" s="165"/>
      <c r="I146" s="140"/>
      <c r="J146" s="165"/>
      <c r="K146" s="165"/>
      <c r="L146" s="165"/>
      <c r="M146" s="165"/>
      <c r="N146" s="165"/>
      <c r="O146" s="169"/>
      <c r="P146" s="144"/>
    </row>
    <row r="147" spans="1:16" ht="25.5" customHeight="1">
      <c r="A147" s="372"/>
      <c r="B147" s="372"/>
      <c r="C147" s="141" t="s">
        <v>28</v>
      </c>
      <c r="D147" s="362" t="s">
        <v>358</v>
      </c>
      <c r="E147" s="362"/>
      <c r="F147" s="143">
        <v>135</v>
      </c>
      <c r="G147" s="140">
        <f aca="true" t="shared" si="34" ref="G147:N147">G148+G149</f>
        <v>0</v>
      </c>
      <c r="H147" s="140">
        <f t="shared" si="34"/>
        <v>0</v>
      </c>
      <c r="I147" s="140">
        <f t="shared" si="34"/>
        <v>0</v>
      </c>
      <c r="J147" s="140">
        <f t="shared" si="34"/>
        <v>0</v>
      </c>
      <c r="K147" s="140">
        <f t="shared" si="34"/>
        <v>0</v>
      </c>
      <c r="L147" s="140">
        <f t="shared" si="34"/>
        <v>0</v>
      </c>
      <c r="M147" s="140">
        <f t="shared" si="34"/>
        <v>0</v>
      </c>
      <c r="N147" s="140">
        <f t="shared" si="34"/>
        <v>0</v>
      </c>
      <c r="O147" s="169"/>
      <c r="P147" s="144"/>
    </row>
    <row r="148" spans="1:16" ht="15.75" customHeight="1">
      <c r="A148" s="372"/>
      <c r="B148" s="372"/>
      <c r="C148" s="141"/>
      <c r="D148" s="142" t="s">
        <v>77</v>
      </c>
      <c r="E148" s="142" t="s">
        <v>161</v>
      </c>
      <c r="F148" s="143">
        <v>136</v>
      </c>
      <c r="G148" s="165"/>
      <c r="H148" s="165"/>
      <c r="I148" s="140"/>
      <c r="J148" s="165"/>
      <c r="K148" s="165"/>
      <c r="L148" s="165"/>
      <c r="M148" s="165"/>
      <c r="N148" s="165"/>
      <c r="O148" s="169"/>
      <c r="P148" s="144"/>
    </row>
    <row r="149" spans="1:16" ht="15.75" customHeight="1">
      <c r="A149" s="372"/>
      <c r="B149" s="372"/>
      <c r="C149" s="141"/>
      <c r="D149" s="142" t="s">
        <v>79</v>
      </c>
      <c r="E149" s="142" t="s">
        <v>162</v>
      </c>
      <c r="F149" s="143">
        <v>137</v>
      </c>
      <c r="G149" s="165"/>
      <c r="H149" s="165"/>
      <c r="I149" s="140"/>
      <c r="J149" s="165"/>
      <c r="K149" s="165"/>
      <c r="L149" s="165"/>
      <c r="M149" s="165"/>
      <c r="N149" s="165"/>
      <c r="O149" s="169"/>
      <c r="P149" s="144"/>
    </row>
    <row r="150" spans="1:16" ht="13.5" customHeight="1">
      <c r="A150" s="372"/>
      <c r="B150" s="372"/>
      <c r="C150" s="141" t="s">
        <v>30</v>
      </c>
      <c r="D150" s="362" t="s">
        <v>44</v>
      </c>
      <c r="E150" s="362"/>
      <c r="F150" s="143">
        <v>138</v>
      </c>
      <c r="G150" s="165"/>
      <c r="H150" s="165"/>
      <c r="I150" s="140"/>
      <c r="J150" s="165"/>
      <c r="K150" s="165"/>
      <c r="L150" s="165"/>
      <c r="M150" s="165"/>
      <c r="N150" s="165"/>
      <c r="O150" s="169"/>
      <c r="P150" s="144"/>
    </row>
    <row r="151" spans="1:16" ht="15.75" customHeight="1">
      <c r="A151" s="372"/>
      <c r="B151" s="141">
        <v>3</v>
      </c>
      <c r="C151" s="141"/>
      <c r="D151" s="362" t="s">
        <v>9</v>
      </c>
      <c r="E151" s="362"/>
      <c r="F151" s="143">
        <v>139</v>
      </c>
      <c r="G151" s="165"/>
      <c r="H151" s="165"/>
      <c r="I151" s="140"/>
      <c r="J151" s="165"/>
      <c r="K151" s="165"/>
      <c r="L151" s="165"/>
      <c r="M151" s="165"/>
      <c r="N151" s="165"/>
      <c r="O151" s="169"/>
      <c r="P151" s="144"/>
    </row>
    <row r="152" spans="1:16" s="145" customFormat="1" ht="15">
      <c r="A152" s="141" t="s">
        <v>19</v>
      </c>
      <c r="B152" s="141"/>
      <c r="C152" s="141"/>
      <c r="D152" s="362" t="s">
        <v>279</v>
      </c>
      <c r="E152" s="362"/>
      <c r="F152" s="177">
        <v>140</v>
      </c>
      <c r="G152" s="140">
        <f aca="true" t="shared" si="35" ref="G152:N152">G13-G41</f>
        <v>5293</v>
      </c>
      <c r="H152" s="140">
        <f t="shared" si="35"/>
        <v>295</v>
      </c>
      <c r="I152" s="140">
        <f t="shared" si="35"/>
        <v>0</v>
      </c>
      <c r="J152" s="140">
        <f t="shared" si="35"/>
        <v>3541</v>
      </c>
      <c r="K152" s="140">
        <f t="shared" si="35"/>
        <v>-2128</v>
      </c>
      <c r="L152" s="140">
        <f t="shared" si="35"/>
        <v>-2587</v>
      </c>
      <c r="M152" s="140">
        <f t="shared" si="35"/>
        <v>404</v>
      </c>
      <c r="N152" s="140">
        <f t="shared" si="35"/>
        <v>574</v>
      </c>
      <c r="O152" s="169">
        <f>N152/J152*100</f>
        <v>16.21011013837899</v>
      </c>
      <c r="P152" s="144">
        <f>J152/G152*100</f>
        <v>66.89967882108445</v>
      </c>
    </row>
    <row r="153" spans="1:16" ht="15">
      <c r="A153" s="161"/>
      <c r="B153" s="161"/>
      <c r="C153" s="161"/>
      <c r="D153" s="182"/>
      <c r="E153" s="182" t="s">
        <v>289</v>
      </c>
      <c r="F153" s="143">
        <v>141</v>
      </c>
      <c r="G153" s="183">
        <v>1531</v>
      </c>
      <c r="H153" s="183">
        <v>0</v>
      </c>
      <c r="I153" s="183"/>
      <c r="J153" s="183">
        <v>1049</v>
      </c>
      <c r="K153" s="183"/>
      <c r="L153" s="183">
        <v>0</v>
      </c>
      <c r="M153" s="183">
        <v>0</v>
      </c>
      <c r="N153" s="183">
        <v>0</v>
      </c>
      <c r="O153" s="169"/>
      <c r="P153" s="144"/>
    </row>
    <row r="154" spans="1:16" ht="15.75" customHeight="1">
      <c r="A154" s="161"/>
      <c r="B154" s="161"/>
      <c r="C154" s="161"/>
      <c r="D154" s="182"/>
      <c r="E154" s="182" t="s">
        <v>158</v>
      </c>
      <c r="F154" s="143">
        <v>142</v>
      </c>
      <c r="G154" s="183">
        <v>1028</v>
      </c>
      <c r="H154" s="183">
        <v>0</v>
      </c>
      <c r="I154" s="183"/>
      <c r="J154" s="183">
        <v>576</v>
      </c>
      <c r="K154" s="183"/>
      <c r="L154" s="183">
        <v>0</v>
      </c>
      <c r="M154" s="183">
        <v>0</v>
      </c>
      <c r="N154" s="183">
        <v>0</v>
      </c>
      <c r="O154" s="169"/>
      <c r="P154" s="144"/>
    </row>
    <row r="155" spans="1:99" s="117" customFormat="1" ht="13.5" customHeight="1">
      <c r="A155" s="184" t="s">
        <v>20</v>
      </c>
      <c r="B155" s="185"/>
      <c r="C155" s="185"/>
      <c r="D155" s="392" t="s">
        <v>111</v>
      </c>
      <c r="E155" s="392"/>
      <c r="F155" s="143">
        <v>143</v>
      </c>
      <c r="G155" s="187">
        <v>361</v>
      </c>
      <c r="H155" s="187">
        <v>0</v>
      </c>
      <c r="I155" s="187">
        <v>0</v>
      </c>
      <c r="J155" s="187">
        <v>489</v>
      </c>
      <c r="K155" s="187"/>
      <c r="L155" s="187">
        <v>0</v>
      </c>
      <c r="M155" s="187">
        <v>0</v>
      </c>
      <c r="N155" s="187">
        <v>92</v>
      </c>
      <c r="O155" s="169">
        <f>N155/J155*100</f>
        <v>18.813905930470348</v>
      </c>
      <c r="P155" s="144">
        <f>J155/G155*100</f>
        <v>135.45706371191136</v>
      </c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</row>
    <row r="156" spans="1:16" ht="13.5" customHeight="1">
      <c r="A156" s="330" t="s">
        <v>21</v>
      </c>
      <c r="B156" s="188"/>
      <c r="C156" s="163"/>
      <c r="D156" s="394" t="s">
        <v>14</v>
      </c>
      <c r="E156" s="394"/>
      <c r="F156" s="143"/>
      <c r="G156" s="189"/>
      <c r="H156" s="189"/>
      <c r="I156" s="190"/>
      <c r="J156" s="189"/>
      <c r="K156" s="189"/>
      <c r="L156" s="189"/>
      <c r="M156" s="189"/>
      <c r="N156" s="189"/>
      <c r="O156" s="169"/>
      <c r="P156" s="144"/>
    </row>
    <row r="157" spans="1:16" ht="13.5" customHeight="1">
      <c r="A157" s="158"/>
      <c r="B157" s="188">
        <v>1</v>
      </c>
      <c r="C157" s="163"/>
      <c r="D157" s="388" t="s">
        <v>359</v>
      </c>
      <c r="E157" s="389"/>
      <c r="F157" s="143">
        <v>144</v>
      </c>
      <c r="G157" s="190">
        <f aca="true" t="shared" si="36" ref="G157:N157">G14</f>
        <v>48321</v>
      </c>
      <c r="H157" s="190">
        <f t="shared" si="36"/>
        <v>51740</v>
      </c>
      <c r="I157" s="190">
        <f t="shared" si="36"/>
        <v>0</v>
      </c>
      <c r="J157" s="190">
        <f t="shared" si="36"/>
        <v>54210</v>
      </c>
      <c r="K157" s="190">
        <f t="shared" si="36"/>
        <v>10930</v>
      </c>
      <c r="L157" s="190">
        <f t="shared" si="36"/>
        <v>23950</v>
      </c>
      <c r="M157" s="190">
        <f t="shared" si="36"/>
        <v>40290</v>
      </c>
      <c r="N157" s="190">
        <f t="shared" si="36"/>
        <v>54270</v>
      </c>
      <c r="O157" s="169">
        <f>N157/J157*100</f>
        <v>100.11068068622025</v>
      </c>
      <c r="P157" s="144">
        <f>J157/G157*100</f>
        <v>112.18724778046811</v>
      </c>
    </row>
    <row r="158" spans="1:16" ht="14.25" customHeight="1">
      <c r="A158" s="158"/>
      <c r="B158" s="188"/>
      <c r="C158" s="191" t="s">
        <v>27</v>
      </c>
      <c r="D158" s="388" t="s">
        <v>360</v>
      </c>
      <c r="E158" s="389"/>
      <c r="F158" s="143">
        <v>145</v>
      </c>
      <c r="G158" s="189"/>
      <c r="H158" s="189"/>
      <c r="I158" s="190"/>
      <c r="J158" s="189"/>
      <c r="K158" s="189"/>
      <c r="L158" s="189"/>
      <c r="M158" s="189"/>
      <c r="N158" s="189"/>
      <c r="O158" s="169"/>
      <c r="P158" s="144"/>
    </row>
    <row r="159" spans="1:52" ht="24.75" customHeight="1">
      <c r="A159" s="158"/>
      <c r="B159" s="188"/>
      <c r="C159" s="191" t="s">
        <v>28</v>
      </c>
      <c r="D159" s="390" t="s">
        <v>361</v>
      </c>
      <c r="E159" s="391"/>
      <c r="F159" s="143">
        <v>146</v>
      </c>
      <c r="G159" s="190"/>
      <c r="H159" s="189"/>
      <c r="I159" s="190"/>
      <c r="J159" s="189"/>
      <c r="K159" s="189"/>
      <c r="L159" s="189"/>
      <c r="M159" s="189"/>
      <c r="N159" s="189"/>
      <c r="O159" s="169"/>
      <c r="P159" s="144"/>
      <c r="AY159" s="105">
        <v>673</v>
      </c>
      <c r="AZ159" s="105" t="s">
        <v>381</v>
      </c>
    </row>
    <row r="160" spans="1:55" ht="17.25" customHeight="1">
      <c r="A160" s="158"/>
      <c r="B160" s="192">
        <v>2</v>
      </c>
      <c r="C160" s="163"/>
      <c r="D160" s="386" t="s">
        <v>362</v>
      </c>
      <c r="E160" s="387"/>
      <c r="F160" s="143">
        <v>147</v>
      </c>
      <c r="G160" s="190">
        <f aca="true" t="shared" si="37" ref="G160:N160">G99</f>
        <v>26675</v>
      </c>
      <c r="H160" s="190">
        <f t="shared" si="37"/>
        <v>33960</v>
      </c>
      <c r="I160" s="190">
        <f t="shared" si="37"/>
        <v>0</v>
      </c>
      <c r="J160" s="190">
        <f t="shared" si="37"/>
        <v>33237</v>
      </c>
      <c r="K160" s="190">
        <f t="shared" si="37"/>
        <v>8331</v>
      </c>
      <c r="L160" s="190">
        <f t="shared" si="37"/>
        <v>17931</v>
      </c>
      <c r="M160" s="190">
        <f t="shared" si="37"/>
        <v>27312</v>
      </c>
      <c r="N160" s="190">
        <f t="shared" si="37"/>
        <v>36354</v>
      </c>
      <c r="O160" s="169">
        <f>N160/J160*100</f>
        <v>109.37810271685171</v>
      </c>
      <c r="P160" s="144">
        <f>J160/G160*100</f>
        <v>124.59981255857544</v>
      </c>
      <c r="AY160" s="105">
        <v>3757</v>
      </c>
      <c r="AZ160" s="105" t="s">
        <v>382</v>
      </c>
      <c r="BC160" s="105">
        <v>25418</v>
      </c>
    </row>
    <row r="161" spans="1:52" s="145" customFormat="1" ht="36.75" customHeight="1">
      <c r="A161" s="158"/>
      <c r="B161" s="192"/>
      <c r="C161" s="163" t="s">
        <v>27</v>
      </c>
      <c r="D161" s="386" t="s">
        <v>428</v>
      </c>
      <c r="E161" s="387"/>
      <c r="F161" s="143">
        <v>148</v>
      </c>
      <c r="G161" s="190">
        <v>1235</v>
      </c>
      <c r="H161" s="190">
        <v>2360</v>
      </c>
      <c r="I161" s="190"/>
      <c r="J161" s="190">
        <v>2744</v>
      </c>
      <c r="K161" s="190"/>
      <c r="L161" s="190"/>
      <c r="M161" s="190"/>
      <c r="N161" s="190">
        <v>1700</v>
      </c>
      <c r="O161" s="169">
        <f>N161/J161*100</f>
        <v>61.953352769679306</v>
      </c>
      <c r="P161" s="144">
        <f>J161/G161*100</f>
        <v>222.18623481781376</v>
      </c>
      <c r="AY161" s="145">
        <v>18573</v>
      </c>
      <c r="AZ161" s="145" t="s">
        <v>383</v>
      </c>
    </row>
    <row r="162" spans="1:51" s="145" customFormat="1" ht="38.25" customHeight="1">
      <c r="A162" s="158"/>
      <c r="B162" s="192"/>
      <c r="C162" s="163" t="s">
        <v>28</v>
      </c>
      <c r="D162" s="386" t="s">
        <v>409</v>
      </c>
      <c r="E162" s="387"/>
      <c r="F162" s="143">
        <v>149</v>
      </c>
      <c r="G162" s="190"/>
      <c r="H162" s="190"/>
      <c r="I162" s="190"/>
      <c r="J162" s="190"/>
      <c r="K162" s="190"/>
      <c r="L162" s="190"/>
      <c r="M162" s="190"/>
      <c r="N162" s="190"/>
      <c r="O162" s="169"/>
      <c r="P162" s="144"/>
      <c r="AY162" s="145">
        <f>SUM(AY159:AY161)</f>
        <v>23003</v>
      </c>
    </row>
    <row r="163" spans="1:21" s="254" customFormat="1" ht="34.5" customHeight="1">
      <c r="A163" s="249"/>
      <c r="B163" s="250"/>
      <c r="C163" s="251" t="s">
        <v>30</v>
      </c>
      <c r="D163" s="386" t="s">
        <v>410</v>
      </c>
      <c r="E163" s="387"/>
      <c r="F163" s="252">
        <v>150</v>
      </c>
      <c r="G163" s="293">
        <v>2065</v>
      </c>
      <c r="H163" s="190">
        <v>2714</v>
      </c>
      <c r="I163" s="253"/>
      <c r="J163" s="190">
        <v>2714</v>
      </c>
      <c r="K163" s="253"/>
      <c r="L163" s="253"/>
      <c r="M163" s="253"/>
      <c r="N163" s="190">
        <v>1561</v>
      </c>
      <c r="O163" s="169">
        <f aca="true" t="shared" si="38" ref="O163:O170">N163/J163*100</f>
        <v>57.5165806927045</v>
      </c>
      <c r="P163" s="144">
        <f aca="true" t="shared" si="39" ref="P163:P170">J163/G163*100</f>
        <v>131.42857142857142</v>
      </c>
      <c r="Q163" s="145"/>
      <c r="R163" s="145"/>
      <c r="S163" s="145"/>
      <c r="T163" s="145"/>
      <c r="U163" s="145"/>
    </row>
    <row r="164" spans="1:16" ht="13.5" customHeight="1">
      <c r="A164" s="158"/>
      <c r="B164" s="192">
        <v>3</v>
      </c>
      <c r="C164" s="163"/>
      <c r="D164" s="362" t="s">
        <v>287</v>
      </c>
      <c r="E164" s="362"/>
      <c r="F164" s="143">
        <v>151</v>
      </c>
      <c r="G164" s="190">
        <f aca="true" t="shared" si="40" ref="G164:N164">G100</f>
        <v>23410</v>
      </c>
      <c r="H164" s="190">
        <f t="shared" si="40"/>
        <v>29968</v>
      </c>
      <c r="I164" s="190">
        <f t="shared" si="40"/>
        <v>0</v>
      </c>
      <c r="J164" s="190">
        <f t="shared" si="40"/>
        <v>29304</v>
      </c>
      <c r="K164" s="190">
        <f t="shared" si="40"/>
        <v>7563</v>
      </c>
      <c r="L164" s="190">
        <f t="shared" si="40"/>
        <v>16026</v>
      </c>
      <c r="M164" s="190">
        <f t="shared" si="40"/>
        <v>24487</v>
      </c>
      <c r="N164" s="190">
        <f t="shared" si="40"/>
        <v>32470</v>
      </c>
      <c r="O164" s="169">
        <f t="shared" si="38"/>
        <v>110.80398580398581</v>
      </c>
      <c r="P164" s="144">
        <f t="shared" si="39"/>
        <v>125.1772746689449</v>
      </c>
    </row>
    <row r="165" spans="1:16" ht="12.75" customHeight="1">
      <c r="A165" s="383"/>
      <c r="B165" s="160">
        <v>4</v>
      </c>
      <c r="C165" s="141"/>
      <c r="D165" s="362" t="s">
        <v>104</v>
      </c>
      <c r="E165" s="362"/>
      <c r="F165" s="143">
        <v>152</v>
      </c>
      <c r="G165" s="140">
        <v>482</v>
      </c>
      <c r="H165" s="140">
        <v>500</v>
      </c>
      <c r="I165" s="140">
        <v>0</v>
      </c>
      <c r="J165" s="140">
        <v>464</v>
      </c>
      <c r="K165" s="140"/>
      <c r="L165" s="140">
        <v>0</v>
      </c>
      <c r="M165" s="140">
        <v>0</v>
      </c>
      <c r="N165" s="140">
        <v>464</v>
      </c>
      <c r="O165" s="169">
        <f t="shared" si="38"/>
        <v>100</v>
      </c>
      <c r="P165" s="144">
        <f t="shared" si="39"/>
        <v>96.2655601659751</v>
      </c>
    </row>
    <row r="166" spans="1:16" ht="12.75" customHeight="1">
      <c r="A166" s="383"/>
      <c r="B166" s="160">
        <v>5</v>
      </c>
      <c r="C166" s="141"/>
      <c r="D166" s="362" t="s">
        <v>128</v>
      </c>
      <c r="E166" s="362"/>
      <c r="F166" s="143">
        <v>153</v>
      </c>
      <c r="G166" s="140">
        <v>512</v>
      </c>
      <c r="H166" s="140">
        <v>530</v>
      </c>
      <c r="I166" s="140">
        <v>0</v>
      </c>
      <c r="J166" s="140">
        <v>527</v>
      </c>
      <c r="K166" s="140"/>
      <c r="L166" s="140">
        <v>0</v>
      </c>
      <c r="M166" s="140">
        <v>0</v>
      </c>
      <c r="N166" s="140">
        <v>520</v>
      </c>
      <c r="O166" s="169">
        <f t="shared" si="38"/>
        <v>98.67172675521822</v>
      </c>
      <c r="P166" s="144">
        <f t="shared" si="39"/>
        <v>102.9296875</v>
      </c>
    </row>
    <row r="167" spans="1:16" ht="37.5" customHeight="1">
      <c r="A167" s="383"/>
      <c r="B167" s="160">
        <v>6</v>
      </c>
      <c r="C167" s="141" t="s">
        <v>27</v>
      </c>
      <c r="D167" s="384" t="s">
        <v>367</v>
      </c>
      <c r="E167" s="385"/>
      <c r="F167" s="177">
        <v>154</v>
      </c>
      <c r="G167" s="140">
        <f>(G160-G105-G110)/G166/12*1000</f>
        <v>4266.6015625</v>
      </c>
      <c r="H167" s="140">
        <f>(H160-H105-H110)/H166/12*1000</f>
        <v>5264.937106918239</v>
      </c>
      <c r="I167" s="140"/>
      <c r="J167" s="140">
        <f>(J160-J105-J110)/J166/12*1000</f>
        <v>5179.633143580013</v>
      </c>
      <c r="K167" s="140" t="s">
        <v>67</v>
      </c>
      <c r="L167" s="140" t="s">
        <v>67</v>
      </c>
      <c r="M167" s="140" t="s">
        <v>67</v>
      </c>
      <c r="N167" s="140">
        <f>(N160-N105-N110)/N166/12*1000</f>
        <v>5749.038461538461</v>
      </c>
      <c r="O167" s="169">
        <f t="shared" si="38"/>
        <v>110.99315920982178</v>
      </c>
      <c r="P167" s="144">
        <f t="shared" si="39"/>
        <v>121.39950421208361</v>
      </c>
    </row>
    <row r="168" spans="1:16" ht="36.75" customHeight="1">
      <c r="A168" s="383"/>
      <c r="B168" s="160"/>
      <c r="C168" s="141" t="s">
        <v>288</v>
      </c>
      <c r="D168" s="396" t="s">
        <v>363</v>
      </c>
      <c r="E168" s="396"/>
      <c r="F168" s="177">
        <v>155</v>
      </c>
      <c r="G168" s="140">
        <f>(G160-G105-G110-G161-G162-G163)/G166/12*1000</f>
        <v>3729.4921875</v>
      </c>
      <c r="H168" s="140">
        <f>(H160-H105-H110-H161-H162-H163-H112)/H166/12*1000</f>
        <v>4443.553459119496</v>
      </c>
      <c r="I168" s="140"/>
      <c r="J168" s="140">
        <f>(J160-J105-J110-J161-J162-J163-J112)/J166/12*1000</f>
        <v>4316.097406704617</v>
      </c>
      <c r="K168" s="140" t="s">
        <v>67</v>
      </c>
      <c r="L168" s="140" t="s">
        <v>67</v>
      </c>
      <c r="M168" s="140" t="s">
        <v>67</v>
      </c>
      <c r="N168" s="140">
        <f>(N160-N105-N110-N161-N162-N163-N112)/N166/12*1000</f>
        <v>5224.038461538462</v>
      </c>
      <c r="O168" s="169">
        <f t="shared" si="38"/>
        <v>121.0361576507391</v>
      </c>
      <c r="P168" s="144">
        <f t="shared" si="39"/>
        <v>115.72882284539219</v>
      </c>
    </row>
    <row r="169" spans="1:16" ht="29.25" customHeight="1" thickBot="1">
      <c r="A169" s="383"/>
      <c r="B169" s="160">
        <v>7</v>
      </c>
      <c r="C169" s="141" t="s">
        <v>27</v>
      </c>
      <c r="D169" s="362" t="s">
        <v>317</v>
      </c>
      <c r="E169" s="362"/>
      <c r="F169" s="143">
        <v>156</v>
      </c>
      <c r="G169" s="169">
        <f>G14/G166</f>
        <v>94.376953125</v>
      </c>
      <c r="H169" s="169">
        <f>H14/H166</f>
        <v>97.62264150943396</v>
      </c>
      <c r="I169" s="169"/>
      <c r="J169" s="169">
        <f>J14/J166</f>
        <v>102.86527514231499</v>
      </c>
      <c r="K169" s="169" t="s">
        <v>67</v>
      </c>
      <c r="L169" s="169" t="s">
        <v>341</v>
      </c>
      <c r="M169" s="169" t="s">
        <v>341</v>
      </c>
      <c r="N169" s="169">
        <f>N14/N166</f>
        <v>104.36538461538461</v>
      </c>
      <c r="O169" s="169">
        <f t="shared" si="38"/>
        <v>101.45832446468862</v>
      </c>
      <c r="P169" s="144">
        <f t="shared" si="39"/>
        <v>108.99406235977168</v>
      </c>
    </row>
    <row r="170" spans="1:16" ht="39.75" customHeight="1" thickBot="1">
      <c r="A170" s="383"/>
      <c r="B170" s="160"/>
      <c r="C170" s="141" t="s">
        <v>28</v>
      </c>
      <c r="D170" s="364" t="s">
        <v>364</v>
      </c>
      <c r="E170" s="364"/>
      <c r="F170" s="143">
        <v>157</v>
      </c>
      <c r="G170" s="169">
        <f>(G14-G159)/G166</f>
        <v>94.376953125</v>
      </c>
      <c r="H170" s="169">
        <f>(H14-H159)/H166</f>
        <v>97.62264150943396</v>
      </c>
      <c r="I170" s="140"/>
      <c r="J170" s="169">
        <f>(J14-J159)/J166</f>
        <v>102.86527514231499</v>
      </c>
      <c r="K170" s="169" t="s">
        <v>67</v>
      </c>
      <c r="L170" s="169" t="s">
        <v>341</v>
      </c>
      <c r="M170" s="169" t="s">
        <v>341</v>
      </c>
      <c r="N170" s="169">
        <f>(N14-N159)/N166</f>
        <v>104.36538461538461</v>
      </c>
      <c r="O170" s="169">
        <f t="shared" si="38"/>
        <v>101.45832446468862</v>
      </c>
      <c r="P170" s="144">
        <f t="shared" si="39"/>
        <v>108.99406235977168</v>
      </c>
    </row>
    <row r="171" spans="1:16" ht="38.25" customHeight="1">
      <c r="A171" s="383"/>
      <c r="B171" s="160"/>
      <c r="C171" s="141" t="s">
        <v>30</v>
      </c>
      <c r="D171" s="379" t="s">
        <v>318</v>
      </c>
      <c r="E171" s="380"/>
      <c r="F171" s="143">
        <v>158</v>
      </c>
      <c r="G171" s="169"/>
      <c r="H171" s="169" t="s">
        <v>341</v>
      </c>
      <c r="I171" s="169"/>
      <c r="J171" s="169" t="s">
        <v>341</v>
      </c>
      <c r="K171" s="169" t="s">
        <v>67</v>
      </c>
      <c r="L171" s="169" t="s">
        <v>341</v>
      </c>
      <c r="M171" s="169" t="s">
        <v>341</v>
      </c>
      <c r="N171" s="169" t="s">
        <v>341</v>
      </c>
      <c r="O171" s="169"/>
      <c r="P171" s="144"/>
    </row>
    <row r="172" spans="1:16" ht="27" customHeight="1">
      <c r="A172" s="383"/>
      <c r="B172" s="160"/>
      <c r="C172" s="141" t="s">
        <v>130</v>
      </c>
      <c r="D172" s="379" t="s">
        <v>319</v>
      </c>
      <c r="E172" s="380"/>
      <c r="F172" s="143">
        <v>159</v>
      </c>
      <c r="G172" s="169"/>
      <c r="H172" s="169" t="s">
        <v>341</v>
      </c>
      <c r="I172" s="169"/>
      <c r="J172" s="169" t="s">
        <v>341</v>
      </c>
      <c r="K172" s="169" t="s">
        <v>67</v>
      </c>
      <c r="L172" s="169" t="s">
        <v>341</v>
      </c>
      <c r="M172" s="169" t="s">
        <v>341</v>
      </c>
      <c r="N172" s="169" t="s">
        <v>341</v>
      </c>
      <c r="O172" s="169"/>
      <c r="P172" s="144"/>
    </row>
    <row r="173" spans="1:16" ht="15" customHeight="1">
      <c r="A173" s="383"/>
      <c r="B173" s="160"/>
      <c r="C173" s="141"/>
      <c r="D173" s="142"/>
      <c r="E173" s="142" t="s">
        <v>290</v>
      </c>
      <c r="F173" s="143">
        <v>160</v>
      </c>
      <c r="G173" s="169"/>
      <c r="H173" s="169" t="s">
        <v>341</v>
      </c>
      <c r="I173" s="169"/>
      <c r="J173" s="169" t="s">
        <v>341</v>
      </c>
      <c r="K173" s="169" t="s">
        <v>67</v>
      </c>
      <c r="L173" s="169" t="s">
        <v>341</v>
      </c>
      <c r="M173" s="169" t="s">
        <v>341</v>
      </c>
      <c r="N173" s="169" t="s">
        <v>341</v>
      </c>
      <c r="O173" s="169"/>
      <c r="P173" s="144"/>
    </row>
    <row r="174" spans="1:16" ht="15" customHeight="1">
      <c r="A174" s="383"/>
      <c r="B174" s="160"/>
      <c r="C174" s="141"/>
      <c r="D174" s="142"/>
      <c r="E174" s="142" t="s">
        <v>303</v>
      </c>
      <c r="F174" s="143">
        <v>161</v>
      </c>
      <c r="G174" s="169"/>
      <c r="H174" s="169" t="s">
        <v>341</v>
      </c>
      <c r="I174" s="169"/>
      <c r="J174" s="169" t="s">
        <v>341</v>
      </c>
      <c r="K174" s="169" t="s">
        <v>67</v>
      </c>
      <c r="L174" s="169" t="s">
        <v>341</v>
      </c>
      <c r="M174" s="169" t="s">
        <v>341</v>
      </c>
      <c r="N174" s="169" t="s">
        <v>341</v>
      </c>
      <c r="O174" s="169"/>
      <c r="P174" s="144"/>
    </row>
    <row r="175" spans="1:16" ht="15" customHeight="1">
      <c r="A175" s="383"/>
      <c r="B175" s="160"/>
      <c r="C175" s="141"/>
      <c r="D175" s="142"/>
      <c r="E175" s="142" t="s">
        <v>320</v>
      </c>
      <c r="F175" s="143">
        <v>162</v>
      </c>
      <c r="G175" s="169"/>
      <c r="H175" s="169" t="s">
        <v>341</v>
      </c>
      <c r="I175" s="169"/>
      <c r="J175" s="169" t="s">
        <v>341</v>
      </c>
      <c r="K175" s="169" t="s">
        <v>67</v>
      </c>
      <c r="L175" s="169" t="s">
        <v>341</v>
      </c>
      <c r="M175" s="169" t="s">
        <v>341</v>
      </c>
      <c r="N175" s="169" t="s">
        <v>341</v>
      </c>
      <c r="O175" s="169"/>
      <c r="P175" s="144"/>
    </row>
    <row r="176" spans="1:16" ht="26.25" customHeight="1">
      <c r="A176" s="383"/>
      <c r="B176" s="160"/>
      <c r="C176" s="141"/>
      <c r="D176" s="142"/>
      <c r="E176" s="142" t="s">
        <v>365</v>
      </c>
      <c r="F176" s="143">
        <v>163</v>
      </c>
      <c r="G176" s="169"/>
      <c r="H176" s="169" t="s">
        <v>341</v>
      </c>
      <c r="I176" s="169"/>
      <c r="J176" s="169" t="s">
        <v>341</v>
      </c>
      <c r="K176" s="169" t="s">
        <v>67</v>
      </c>
      <c r="L176" s="169" t="s">
        <v>341</v>
      </c>
      <c r="M176" s="169" t="s">
        <v>341</v>
      </c>
      <c r="N176" s="169" t="s">
        <v>341</v>
      </c>
      <c r="O176" s="169"/>
      <c r="P176" s="144"/>
    </row>
    <row r="177" spans="1:16" ht="15.75" customHeight="1">
      <c r="A177" s="193"/>
      <c r="B177" s="194">
        <v>8</v>
      </c>
      <c r="C177" s="195"/>
      <c r="D177" s="392" t="s">
        <v>253</v>
      </c>
      <c r="E177" s="392"/>
      <c r="F177" s="143">
        <v>164</v>
      </c>
      <c r="G177" s="140"/>
      <c r="H177" s="196"/>
      <c r="I177" s="140"/>
      <c r="J177" s="196"/>
      <c r="K177" s="196"/>
      <c r="L177" s="196"/>
      <c r="M177" s="196"/>
      <c r="N177" s="196"/>
      <c r="O177" s="169"/>
      <c r="P177" s="144"/>
    </row>
    <row r="178" spans="1:16" ht="15" customHeight="1">
      <c r="A178" s="197"/>
      <c r="B178" s="198">
        <v>9</v>
      </c>
      <c r="C178" s="164"/>
      <c r="D178" s="392" t="s">
        <v>297</v>
      </c>
      <c r="E178" s="392"/>
      <c r="F178" s="143">
        <v>165</v>
      </c>
      <c r="G178" s="140">
        <f>G179+G180+G181+G182+G183</f>
        <v>3320</v>
      </c>
      <c r="H178" s="140">
        <v>2920</v>
      </c>
      <c r="I178" s="140">
        <f aca="true" t="shared" si="41" ref="I178:N178">I179+I180+I181+I182+I183</f>
        <v>0</v>
      </c>
      <c r="J178" s="140">
        <f t="shared" si="41"/>
        <v>1682</v>
      </c>
      <c r="K178" s="140">
        <f t="shared" si="41"/>
        <v>0</v>
      </c>
      <c r="L178" s="140">
        <f t="shared" si="41"/>
        <v>0</v>
      </c>
      <c r="M178" s="140">
        <f t="shared" si="41"/>
        <v>0</v>
      </c>
      <c r="N178" s="140">
        <f t="shared" si="41"/>
        <v>1450</v>
      </c>
      <c r="O178" s="169">
        <f>N178/J178*100</f>
        <v>86.20689655172413</v>
      </c>
      <c r="P178" s="144">
        <f>J178/G178*100</f>
        <v>50.66265060240964</v>
      </c>
    </row>
    <row r="179" spans="1:16" ht="25.5" customHeight="1">
      <c r="A179" s="199"/>
      <c r="B179" s="198"/>
      <c r="C179" s="164"/>
      <c r="D179" s="186"/>
      <c r="E179" s="171" t="s">
        <v>299</v>
      </c>
      <c r="F179" s="143">
        <v>166</v>
      </c>
      <c r="G179" s="140">
        <v>0</v>
      </c>
      <c r="H179" s="196">
        <v>0</v>
      </c>
      <c r="I179" s="165"/>
      <c r="J179" s="196">
        <v>0</v>
      </c>
      <c r="K179" s="196"/>
      <c r="L179" s="196">
        <v>0</v>
      </c>
      <c r="M179" s="196">
        <v>0</v>
      </c>
      <c r="N179" s="196">
        <v>0</v>
      </c>
      <c r="O179" s="169"/>
      <c r="P179" s="144"/>
    </row>
    <row r="180" spans="1:16" ht="15" customHeight="1">
      <c r="A180" s="197"/>
      <c r="B180" s="198"/>
      <c r="C180" s="164"/>
      <c r="D180" s="186"/>
      <c r="E180" s="171" t="s">
        <v>300</v>
      </c>
      <c r="F180" s="143">
        <v>167</v>
      </c>
      <c r="G180" s="140">
        <v>385</v>
      </c>
      <c r="H180" s="196">
        <v>340</v>
      </c>
      <c r="I180" s="140">
        <v>0</v>
      </c>
      <c r="J180" s="196">
        <v>272</v>
      </c>
      <c r="K180" s="196"/>
      <c r="L180" s="196">
        <v>0</v>
      </c>
      <c r="M180" s="196">
        <v>0</v>
      </c>
      <c r="N180" s="196">
        <v>250</v>
      </c>
      <c r="O180" s="169">
        <f>N180/J180*100</f>
        <v>91.91176470588235</v>
      </c>
      <c r="P180" s="144">
        <f>J180/G180*100</f>
        <v>70.64935064935065</v>
      </c>
    </row>
    <row r="181" spans="1:16" ht="29.25" customHeight="1">
      <c r="A181" s="197"/>
      <c r="B181" s="198"/>
      <c r="C181" s="164"/>
      <c r="D181" s="186"/>
      <c r="E181" s="186" t="s">
        <v>372</v>
      </c>
      <c r="F181" s="143">
        <v>168</v>
      </c>
      <c r="G181" s="140">
        <v>0</v>
      </c>
      <c r="H181" s="140">
        <v>0</v>
      </c>
      <c r="I181" s="140"/>
      <c r="J181" s="140">
        <v>0</v>
      </c>
      <c r="K181" s="196"/>
      <c r="L181" s="196"/>
      <c r="M181" s="196"/>
      <c r="N181" s="140">
        <v>0</v>
      </c>
      <c r="O181" s="169"/>
      <c r="P181" s="144"/>
    </row>
    <row r="182" spans="1:16" ht="15" customHeight="1">
      <c r="A182" s="197"/>
      <c r="B182" s="198"/>
      <c r="C182" s="164"/>
      <c r="D182" s="186"/>
      <c r="E182" s="186" t="s">
        <v>302</v>
      </c>
      <c r="F182" s="143">
        <v>169</v>
      </c>
      <c r="G182" s="140">
        <v>0</v>
      </c>
      <c r="H182" s="196">
        <v>0</v>
      </c>
      <c r="I182" s="140"/>
      <c r="J182" s="196">
        <v>0</v>
      </c>
      <c r="K182" s="196"/>
      <c r="L182" s="196"/>
      <c r="M182" s="196"/>
      <c r="N182" s="196">
        <v>0</v>
      </c>
      <c r="O182" s="169"/>
      <c r="P182" s="144"/>
    </row>
    <row r="183" spans="1:16" ht="15" customHeight="1">
      <c r="A183" s="200"/>
      <c r="B183" s="198"/>
      <c r="C183" s="164"/>
      <c r="D183" s="186"/>
      <c r="E183" s="186" t="s">
        <v>371</v>
      </c>
      <c r="F183" s="143">
        <v>170</v>
      </c>
      <c r="G183" s="140">
        <v>2935</v>
      </c>
      <c r="H183" s="196">
        <v>2580</v>
      </c>
      <c r="I183" s="140">
        <v>0</v>
      </c>
      <c r="J183" s="196">
        <v>1410</v>
      </c>
      <c r="K183" s="196"/>
      <c r="L183" s="196">
        <v>0</v>
      </c>
      <c r="M183" s="196">
        <v>0</v>
      </c>
      <c r="N183" s="196">
        <v>1200</v>
      </c>
      <c r="O183" s="169">
        <f>N183/J183*100</f>
        <v>85.1063829787234</v>
      </c>
      <c r="P183" s="144">
        <f>J183/G183*100</f>
        <v>48.040885860306645</v>
      </c>
    </row>
    <row r="184" spans="1:16" ht="25.5" customHeight="1">
      <c r="A184" s="164"/>
      <c r="B184" s="164">
        <v>10</v>
      </c>
      <c r="C184" s="164"/>
      <c r="D184" s="361" t="s">
        <v>340</v>
      </c>
      <c r="E184" s="361"/>
      <c r="F184" s="201">
        <v>171</v>
      </c>
      <c r="G184" s="175"/>
      <c r="H184" s="164"/>
      <c r="I184" s="175"/>
      <c r="J184" s="164"/>
      <c r="K184" s="164"/>
      <c r="L184" s="164"/>
      <c r="M184" s="164"/>
      <c r="N184" s="164"/>
      <c r="O184" s="169"/>
      <c r="P184" s="144"/>
    </row>
    <row r="185" spans="4:5" ht="15" customHeight="1">
      <c r="D185" s="202"/>
      <c r="E185" s="202"/>
    </row>
    <row r="186" spans="4:5" ht="15" customHeight="1">
      <c r="D186" s="202"/>
      <c r="E186" s="202"/>
    </row>
    <row r="187" spans="5:16" ht="15">
      <c r="E187" s="395" t="s">
        <v>334</v>
      </c>
      <c r="F187" s="395"/>
      <c r="G187" s="204"/>
      <c r="I187" s="205"/>
      <c r="J187" s="397" t="s">
        <v>188</v>
      </c>
      <c r="K187" s="397"/>
      <c r="L187" s="397"/>
      <c r="M187" s="397"/>
      <c r="N187" s="397"/>
      <c r="O187" s="397"/>
      <c r="P187" s="397"/>
    </row>
    <row r="188" spans="5:16" ht="15">
      <c r="E188" s="95" t="s">
        <v>343</v>
      </c>
      <c r="F188" s="206"/>
      <c r="G188" s="206"/>
      <c r="I188" s="207"/>
      <c r="J188" s="393" t="s">
        <v>106</v>
      </c>
      <c r="K188" s="393"/>
      <c r="L188" s="393"/>
      <c r="M188" s="393"/>
      <c r="N188" s="393"/>
      <c r="O188" s="393"/>
      <c r="P188" s="393"/>
    </row>
    <row r="189" spans="5:16" ht="14.25">
      <c r="E189" s="208"/>
      <c r="F189" s="206"/>
      <c r="G189" s="206"/>
      <c r="I189" s="207"/>
      <c r="J189" s="407" t="s">
        <v>328</v>
      </c>
      <c r="K189" s="407"/>
      <c r="L189" s="407"/>
      <c r="M189" s="407"/>
      <c r="N189" s="407"/>
      <c r="O189" s="407"/>
      <c r="P189" s="407"/>
    </row>
    <row r="190" spans="1:99" s="117" customFormat="1" ht="12.75">
      <c r="A190" s="352"/>
      <c r="B190" s="352"/>
      <c r="C190" s="353"/>
      <c r="D190" s="353"/>
      <c r="E190" s="353"/>
      <c r="F190" s="353"/>
      <c r="G190" s="353"/>
      <c r="H190" s="353"/>
      <c r="I190" s="353"/>
      <c r="J190" s="353"/>
      <c r="K190" s="139"/>
      <c r="L190" s="139"/>
      <c r="M190" s="139"/>
      <c r="N190" s="139"/>
      <c r="O190" s="139"/>
      <c r="P190" s="21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</row>
    <row r="664" ht="3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4.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</sheetData>
  <sheetProtection/>
  <mergeCells count="137">
    <mergeCell ref="K9:N9"/>
    <mergeCell ref="K10:N10"/>
    <mergeCell ref="A6:P6"/>
    <mergeCell ref="D45:E45"/>
    <mergeCell ref="D36:E36"/>
    <mergeCell ref="D20:E20"/>
    <mergeCell ref="J10:J11"/>
    <mergeCell ref="B41:E41"/>
    <mergeCell ref="B35:B39"/>
    <mergeCell ref="D40:E40"/>
    <mergeCell ref="J189:P189"/>
    <mergeCell ref="P10:P11"/>
    <mergeCell ref="C126:E126"/>
    <mergeCell ref="C101:C103"/>
    <mergeCell ref="B12:C12"/>
    <mergeCell ref="D12:E12"/>
    <mergeCell ref="A9:C11"/>
    <mergeCell ref="F9:F11"/>
    <mergeCell ref="D39:E39"/>
    <mergeCell ref="D46:E46"/>
    <mergeCell ref="D9:E11"/>
    <mergeCell ref="H9:J9"/>
    <mergeCell ref="D13:E13"/>
    <mergeCell ref="D57:E57"/>
    <mergeCell ref="D127:E127"/>
    <mergeCell ref="B43:B134"/>
    <mergeCell ref="D58:E58"/>
    <mergeCell ref="D54:E54"/>
    <mergeCell ref="D75:E75"/>
    <mergeCell ref="D74:E74"/>
    <mergeCell ref="D90:E90"/>
    <mergeCell ref="D52:E52"/>
    <mergeCell ref="A14:A40"/>
    <mergeCell ref="D14:E14"/>
    <mergeCell ref="B15:B25"/>
    <mergeCell ref="D24:E24"/>
    <mergeCell ref="D34:E34"/>
    <mergeCell ref="C22:C23"/>
    <mergeCell ref="D15:E15"/>
    <mergeCell ref="D35:E35"/>
    <mergeCell ref="A42:A151"/>
    <mergeCell ref="D50:E50"/>
    <mergeCell ref="D51:E51"/>
    <mergeCell ref="D49:E49"/>
    <mergeCell ref="D62:E62"/>
    <mergeCell ref="D103:E103"/>
    <mergeCell ref="C42:E42"/>
    <mergeCell ref="C43:E43"/>
    <mergeCell ref="D59:E59"/>
    <mergeCell ref="C98:E98"/>
    <mergeCell ref="J187:P187"/>
    <mergeCell ref="D177:E177"/>
    <mergeCell ref="D178:E178"/>
    <mergeCell ref="D21:E21"/>
    <mergeCell ref="D25:E25"/>
    <mergeCell ref="D26:E26"/>
    <mergeCell ref="D53:E53"/>
    <mergeCell ref="D44:E44"/>
    <mergeCell ref="D38:E38"/>
    <mergeCell ref="D37:E37"/>
    <mergeCell ref="D60:E60"/>
    <mergeCell ref="D164:E164"/>
    <mergeCell ref="D152:E152"/>
    <mergeCell ref="D155:E155"/>
    <mergeCell ref="J188:P188"/>
    <mergeCell ref="D156:E156"/>
    <mergeCell ref="E187:F187"/>
    <mergeCell ref="D168:E168"/>
    <mergeCell ref="D171:E171"/>
    <mergeCell ref="D169:E169"/>
    <mergeCell ref="D172:E172"/>
    <mergeCell ref="D130:E130"/>
    <mergeCell ref="D133:E133"/>
    <mergeCell ref="B144:B150"/>
    <mergeCell ref="D144:E144"/>
    <mergeCell ref="D147:E147"/>
    <mergeCell ref="D162:E162"/>
    <mergeCell ref="D163:E163"/>
    <mergeCell ref="D143:E143"/>
    <mergeCell ref="A165:A176"/>
    <mergeCell ref="D165:E165"/>
    <mergeCell ref="D167:E167"/>
    <mergeCell ref="D166:E166"/>
    <mergeCell ref="D160:E160"/>
    <mergeCell ref="D113:E113"/>
    <mergeCell ref="D157:E157"/>
    <mergeCell ref="D158:E158"/>
    <mergeCell ref="D159:E159"/>
    <mergeCell ref="D161:E161"/>
    <mergeCell ref="D92:E92"/>
    <mergeCell ref="D102:E102"/>
    <mergeCell ref="D104:E104"/>
    <mergeCell ref="D151:E151"/>
    <mergeCell ref="D131:E131"/>
    <mergeCell ref="D128:E128"/>
    <mergeCell ref="D134:E134"/>
    <mergeCell ref="D132:E132"/>
    <mergeCell ref="D150:E150"/>
    <mergeCell ref="D95:E95"/>
    <mergeCell ref="D100:E100"/>
    <mergeCell ref="D112:E112"/>
    <mergeCell ref="D99:E99"/>
    <mergeCell ref="D111:E111"/>
    <mergeCell ref="D94:E94"/>
    <mergeCell ref="D108:E108"/>
    <mergeCell ref="D101:E101"/>
    <mergeCell ref="D109:E109"/>
    <mergeCell ref="A190:B190"/>
    <mergeCell ref="C190:J190"/>
    <mergeCell ref="D80:E80"/>
    <mergeCell ref="D81:E81"/>
    <mergeCell ref="D124:E124"/>
    <mergeCell ref="D96:E96"/>
    <mergeCell ref="D97:E97"/>
    <mergeCell ref="D93:E93"/>
    <mergeCell ref="D105:E105"/>
    <mergeCell ref="D129:E129"/>
    <mergeCell ref="D76:E76"/>
    <mergeCell ref="C91:E91"/>
    <mergeCell ref="D120:E120"/>
    <mergeCell ref="D125:E125"/>
    <mergeCell ref="D114:E114"/>
    <mergeCell ref="D110:E110"/>
    <mergeCell ref="C117:C123"/>
    <mergeCell ref="D115:E115"/>
    <mergeCell ref="D117:E117"/>
    <mergeCell ref="D77:E77"/>
    <mergeCell ref="O10:O11"/>
    <mergeCell ref="D184:E184"/>
    <mergeCell ref="D123:E123"/>
    <mergeCell ref="D78:E78"/>
    <mergeCell ref="D79:E79"/>
    <mergeCell ref="D170:E170"/>
    <mergeCell ref="D69:E69"/>
    <mergeCell ref="D116:E116"/>
    <mergeCell ref="H10:I10"/>
    <mergeCell ref="G10:G11"/>
  </mergeCells>
  <printOptions/>
  <pageMargins left="0.5511811023622047" right="0.31496062992125984" top="0.31496062992125984" bottom="0.5118110236220472" header="0.2755905511811024" footer="0.31496062992125984"/>
  <pageSetup fitToHeight="5" horizontalDpi="600" verticalDpi="600" orientation="portrait" paperSize="9" scale="57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190"/>
  <sheetViews>
    <sheetView zoomScalePageLayoutView="0" workbookViewId="0" topLeftCell="A49">
      <selection activeCell="E148" sqref="E148"/>
    </sheetView>
  </sheetViews>
  <sheetFormatPr defaultColWidth="9.140625" defaultRowHeight="12.75"/>
  <cols>
    <col min="1" max="1" width="4.7109375" style="180" customWidth="1"/>
    <col min="2" max="2" width="3.421875" style="180" customWidth="1"/>
    <col min="3" max="3" width="3.7109375" style="180" customWidth="1"/>
    <col min="4" max="4" width="4.57421875" style="180" customWidth="1"/>
    <col min="5" max="5" width="42.421875" style="209" customWidth="1"/>
    <col min="6" max="6" width="5.00390625" style="203" customWidth="1"/>
    <col min="7" max="7" width="11.57421875" style="145" customWidth="1"/>
    <col min="8" max="8" width="9.8515625" style="145" customWidth="1"/>
    <col min="9" max="9" width="6.00390625" style="145" customWidth="1"/>
    <col min="10" max="10" width="9.8515625" style="145" customWidth="1"/>
    <col min="11" max="13" width="9.8515625" style="308" customWidth="1"/>
    <col min="14" max="14" width="12.8515625" style="308" customWidth="1"/>
    <col min="15" max="15" width="14.57421875" style="145" customWidth="1"/>
    <col min="16" max="16" width="10.7109375" style="145" customWidth="1"/>
    <col min="17" max="16384" width="9.140625" style="105" customWidth="1"/>
  </cols>
  <sheetData>
    <row r="1" spans="1:98" s="117" customFormat="1" ht="15.75">
      <c r="A1" s="32" t="s">
        <v>241</v>
      </c>
      <c r="B1" s="5"/>
      <c r="C1" s="10"/>
      <c r="D1" s="5"/>
      <c r="E1" s="7"/>
      <c r="F1" s="8"/>
      <c r="G1" s="38"/>
      <c r="H1" s="22"/>
      <c r="I1" s="146"/>
      <c r="J1" s="22"/>
      <c r="K1" s="297"/>
      <c r="L1" s="297"/>
      <c r="M1" s="297"/>
      <c r="N1" s="297"/>
      <c r="O1" s="22" t="s">
        <v>411</v>
      </c>
      <c r="P1" s="21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</row>
    <row r="2" spans="1:98" s="117" customFormat="1" ht="15.75">
      <c r="A2" s="32" t="s">
        <v>322</v>
      </c>
      <c r="B2" s="5"/>
      <c r="C2" s="10"/>
      <c r="D2" s="5"/>
      <c r="E2" s="7"/>
      <c r="F2" s="8"/>
      <c r="G2" s="9"/>
      <c r="H2" s="22"/>
      <c r="I2" s="146"/>
      <c r="J2" s="22"/>
      <c r="K2" s="297"/>
      <c r="L2" s="297"/>
      <c r="M2" s="297"/>
      <c r="N2" s="297"/>
      <c r="O2" s="22"/>
      <c r="P2" s="21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</row>
    <row r="3" spans="1:98" s="117" customFormat="1" ht="15.75">
      <c r="A3" s="32" t="s">
        <v>323</v>
      </c>
      <c r="B3" s="5"/>
      <c r="C3" s="10"/>
      <c r="D3" s="5"/>
      <c r="E3" s="7"/>
      <c r="F3" s="8"/>
      <c r="G3" s="9"/>
      <c r="H3" s="22"/>
      <c r="I3" s="146"/>
      <c r="J3" s="22"/>
      <c r="K3" s="297"/>
      <c r="L3" s="297"/>
      <c r="M3" s="297"/>
      <c r="N3" s="297"/>
      <c r="O3" s="22"/>
      <c r="P3" s="21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</row>
    <row r="4" spans="1:98" s="117" customFormat="1" ht="15.75">
      <c r="A4" s="32" t="s">
        <v>324</v>
      </c>
      <c r="B4" s="5"/>
      <c r="C4" s="10"/>
      <c r="D4" s="5"/>
      <c r="E4" s="7"/>
      <c r="F4" s="8"/>
      <c r="G4" s="9"/>
      <c r="H4" s="22"/>
      <c r="I4" s="146"/>
      <c r="J4" s="22"/>
      <c r="K4" s="297"/>
      <c r="L4" s="297"/>
      <c r="M4" s="297"/>
      <c r="N4" s="297"/>
      <c r="O4" s="22"/>
      <c r="P4" s="21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</row>
    <row r="5" spans="1:98" s="117" customFormat="1" ht="18">
      <c r="A5" s="10"/>
      <c r="B5" s="10"/>
      <c r="C5" s="10"/>
      <c r="D5" s="10"/>
      <c r="E5" s="11"/>
      <c r="F5" s="12"/>
      <c r="G5" s="27"/>
      <c r="H5" s="27"/>
      <c r="I5" s="147"/>
      <c r="J5" s="27"/>
      <c r="K5" s="298"/>
      <c r="L5" s="298"/>
      <c r="M5" s="298"/>
      <c r="N5" s="298"/>
      <c r="O5" s="148"/>
      <c r="P5" s="21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</row>
    <row r="6" spans="1:16" ht="33" customHeight="1">
      <c r="A6" s="416" t="s">
        <v>350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</row>
    <row r="7" spans="1:16" ht="15.75">
      <c r="A7" s="149"/>
      <c r="B7" s="149"/>
      <c r="C7" s="149"/>
      <c r="D7" s="149"/>
      <c r="E7" s="150"/>
      <c r="F7" s="151"/>
      <c r="G7" s="152"/>
      <c r="H7" s="152"/>
      <c r="I7" s="152"/>
      <c r="J7" s="152"/>
      <c r="K7" s="299"/>
      <c r="L7" s="299"/>
      <c r="M7" s="299"/>
      <c r="N7" s="299"/>
      <c r="O7" s="152"/>
      <c r="P7" s="152"/>
    </row>
    <row r="8" spans="1:16" ht="15">
      <c r="A8" s="153"/>
      <c r="B8" s="153"/>
      <c r="C8" s="153"/>
      <c r="D8" s="153"/>
      <c r="E8" s="154"/>
      <c r="F8" s="151"/>
      <c r="G8" s="155"/>
      <c r="H8" s="155"/>
      <c r="I8" s="155"/>
      <c r="J8" s="155"/>
      <c r="K8" s="300"/>
      <c r="L8" s="300"/>
      <c r="M8" s="300"/>
      <c r="N8" s="300"/>
      <c r="O8" s="155"/>
      <c r="P8" s="155" t="s">
        <v>47</v>
      </c>
    </row>
    <row r="9" spans="1:16" ht="36" customHeight="1">
      <c r="A9" s="399"/>
      <c r="B9" s="411"/>
      <c r="C9" s="400"/>
      <c r="D9" s="399" t="s">
        <v>48</v>
      </c>
      <c r="E9" s="400"/>
      <c r="F9" s="413" t="s">
        <v>62</v>
      </c>
      <c r="G9" s="157" t="s">
        <v>396</v>
      </c>
      <c r="H9" s="366" t="s">
        <v>405</v>
      </c>
      <c r="I9" s="405"/>
      <c r="J9" s="367"/>
      <c r="K9" s="423" t="s">
        <v>412</v>
      </c>
      <c r="L9" s="423"/>
      <c r="M9" s="423"/>
      <c r="N9" s="424"/>
      <c r="O9" s="157" t="s">
        <v>6</v>
      </c>
      <c r="P9" s="156" t="s">
        <v>6</v>
      </c>
    </row>
    <row r="10" spans="1:16" ht="38.25" customHeight="1">
      <c r="A10" s="401"/>
      <c r="B10" s="397"/>
      <c r="C10" s="402"/>
      <c r="D10" s="401"/>
      <c r="E10" s="402"/>
      <c r="F10" s="368"/>
      <c r="G10" s="368" t="s">
        <v>404</v>
      </c>
      <c r="H10" s="366" t="s">
        <v>0</v>
      </c>
      <c r="I10" s="367"/>
      <c r="J10" s="417" t="s">
        <v>406</v>
      </c>
      <c r="K10" s="425" t="s">
        <v>329</v>
      </c>
      <c r="L10" s="425"/>
      <c r="M10" s="425"/>
      <c r="N10" s="426"/>
      <c r="O10" s="359" t="s">
        <v>388</v>
      </c>
      <c r="P10" s="359" t="s">
        <v>333</v>
      </c>
    </row>
    <row r="11" spans="1:16" ht="120.75" customHeight="1">
      <c r="A11" s="403"/>
      <c r="B11" s="412"/>
      <c r="C11" s="404"/>
      <c r="D11" s="403"/>
      <c r="E11" s="404"/>
      <c r="F11" s="369"/>
      <c r="G11" s="369"/>
      <c r="H11" s="283" t="s">
        <v>407</v>
      </c>
      <c r="I11" s="162" t="s">
        <v>306</v>
      </c>
      <c r="J11" s="418"/>
      <c r="K11" s="301" t="s">
        <v>400</v>
      </c>
      <c r="L11" s="301" t="s">
        <v>401</v>
      </c>
      <c r="M11" s="301" t="s">
        <v>402</v>
      </c>
      <c r="N11" s="296" t="s">
        <v>370</v>
      </c>
      <c r="O11" s="360"/>
      <c r="P11" s="360"/>
    </row>
    <row r="12" spans="1:16" ht="13.5" customHeight="1">
      <c r="A12" s="164">
        <v>0</v>
      </c>
      <c r="B12" s="409">
        <v>1</v>
      </c>
      <c r="C12" s="409"/>
      <c r="D12" s="410">
        <v>2</v>
      </c>
      <c r="E12" s="410"/>
      <c r="F12" s="143">
        <v>3</v>
      </c>
      <c r="G12" s="143" t="s">
        <v>387</v>
      </c>
      <c r="H12" s="143">
        <v>4</v>
      </c>
      <c r="I12" s="143" t="s">
        <v>307</v>
      </c>
      <c r="J12" s="143">
        <v>5</v>
      </c>
      <c r="K12" s="290" t="s">
        <v>330</v>
      </c>
      <c r="L12" s="290" t="s">
        <v>331</v>
      </c>
      <c r="M12" s="290" t="s">
        <v>332</v>
      </c>
      <c r="N12" s="290">
        <v>6</v>
      </c>
      <c r="O12" s="143" t="s">
        <v>373</v>
      </c>
      <c r="P12" s="143" t="s">
        <v>374</v>
      </c>
    </row>
    <row r="13" spans="1:16" ht="16.5" customHeight="1">
      <c r="A13" s="285" t="s">
        <v>26</v>
      </c>
      <c r="B13" s="285"/>
      <c r="C13" s="285"/>
      <c r="D13" s="406" t="s">
        <v>261</v>
      </c>
      <c r="E13" s="406"/>
      <c r="F13" s="290">
        <v>1</v>
      </c>
      <c r="G13" s="287">
        <f aca="true" t="shared" si="0" ref="G13:N13">G14+G34+G40</f>
        <v>48333</v>
      </c>
      <c r="H13" s="287">
        <f t="shared" si="0"/>
        <v>51743</v>
      </c>
      <c r="I13" s="287">
        <f t="shared" si="0"/>
        <v>0</v>
      </c>
      <c r="J13" s="287">
        <f t="shared" si="0"/>
        <v>54223</v>
      </c>
      <c r="K13" s="287">
        <f t="shared" si="0"/>
        <v>10930</v>
      </c>
      <c r="L13" s="287">
        <f t="shared" si="0"/>
        <v>23951</v>
      </c>
      <c r="M13" s="287">
        <f t="shared" si="0"/>
        <v>40292</v>
      </c>
      <c r="N13" s="287">
        <f t="shared" si="0"/>
        <v>53982</v>
      </c>
      <c r="O13" s="288">
        <f>N13/J13*100</f>
        <v>99.55553916234808</v>
      </c>
      <c r="P13" s="289">
        <f>J13/G13*100</f>
        <v>112.18629093993752</v>
      </c>
    </row>
    <row r="14" spans="1:16" ht="27" customHeight="1">
      <c r="A14" s="372"/>
      <c r="B14" s="156">
        <v>1</v>
      </c>
      <c r="C14" s="141"/>
      <c r="D14" s="362" t="s">
        <v>313</v>
      </c>
      <c r="E14" s="362"/>
      <c r="F14" s="143">
        <v>2</v>
      </c>
      <c r="G14" s="140">
        <f aca="true" t="shared" si="1" ref="G14:N14">G15+G20+G21+G24+G25+G26</f>
        <v>48321</v>
      </c>
      <c r="H14" s="140">
        <f t="shared" si="1"/>
        <v>51740</v>
      </c>
      <c r="I14" s="140">
        <f t="shared" si="1"/>
        <v>0</v>
      </c>
      <c r="J14" s="140">
        <f t="shared" si="1"/>
        <v>54210</v>
      </c>
      <c r="K14" s="287">
        <f t="shared" si="1"/>
        <v>10930</v>
      </c>
      <c r="L14" s="287">
        <f t="shared" si="1"/>
        <v>23950</v>
      </c>
      <c r="M14" s="287">
        <f t="shared" si="1"/>
        <v>40290</v>
      </c>
      <c r="N14" s="287">
        <f t="shared" si="1"/>
        <v>53980</v>
      </c>
      <c r="O14" s="169">
        <f>N14/J14*100</f>
        <v>99.57572403615569</v>
      </c>
      <c r="P14" s="144">
        <f>J14/G14*100</f>
        <v>112.18724778046811</v>
      </c>
    </row>
    <row r="15" spans="1:16" ht="26.25" customHeight="1">
      <c r="A15" s="372"/>
      <c r="B15" s="372"/>
      <c r="C15" s="141" t="s">
        <v>27</v>
      </c>
      <c r="D15" s="362" t="s">
        <v>206</v>
      </c>
      <c r="E15" s="362"/>
      <c r="F15" s="143">
        <v>3</v>
      </c>
      <c r="G15" s="140">
        <f aca="true" t="shared" si="2" ref="G15:N15">G16+G17+G18+G19</f>
        <v>48102</v>
      </c>
      <c r="H15" s="140">
        <f t="shared" si="2"/>
        <v>51700</v>
      </c>
      <c r="I15" s="140">
        <f t="shared" si="2"/>
        <v>0</v>
      </c>
      <c r="J15" s="140">
        <f t="shared" si="2"/>
        <v>54134</v>
      </c>
      <c r="K15" s="287">
        <f t="shared" si="2"/>
        <v>10900</v>
      </c>
      <c r="L15" s="287">
        <f t="shared" si="2"/>
        <v>23900</v>
      </c>
      <c r="M15" s="287">
        <f t="shared" si="2"/>
        <v>40230</v>
      </c>
      <c r="N15" s="287">
        <f t="shared" si="2"/>
        <v>53910</v>
      </c>
      <c r="O15" s="169">
        <f>N15/J15*100</f>
        <v>99.58621199246315</v>
      </c>
      <c r="P15" s="144">
        <f>J15/G15*100</f>
        <v>112.54001912602388</v>
      </c>
    </row>
    <row r="16" spans="1:16" ht="14.25" customHeight="1">
      <c r="A16" s="372"/>
      <c r="B16" s="372"/>
      <c r="C16" s="141"/>
      <c r="D16" s="142" t="s">
        <v>159</v>
      </c>
      <c r="E16" s="142" t="s">
        <v>69</v>
      </c>
      <c r="F16" s="143">
        <v>4</v>
      </c>
      <c r="G16" s="165"/>
      <c r="H16" s="165"/>
      <c r="I16" s="140"/>
      <c r="J16" s="165"/>
      <c r="K16" s="302"/>
      <c r="L16" s="302"/>
      <c r="M16" s="302"/>
      <c r="N16" s="302"/>
      <c r="O16" s="169"/>
      <c r="P16" s="144"/>
    </row>
    <row r="17" spans="1:51" s="145" customFormat="1" ht="15.75" customHeight="1">
      <c r="A17" s="372"/>
      <c r="B17" s="372"/>
      <c r="C17" s="141"/>
      <c r="D17" s="142" t="s">
        <v>160</v>
      </c>
      <c r="E17" s="142" t="s">
        <v>70</v>
      </c>
      <c r="F17" s="143">
        <v>5</v>
      </c>
      <c r="G17" s="140">
        <v>48102</v>
      </c>
      <c r="H17" s="140">
        <v>51700</v>
      </c>
      <c r="I17" s="140">
        <v>0</v>
      </c>
      <c r="J17" s="140">
        <v>54134</v>
      </c>
      <c r="K17" s="287">
        <v>10900</v>
      </c>
      <c r="L17" s="287">
        <v>23900</v>
      </c>
      <c r="M17" s="287">
        <v>40230</v>
      </c>
      <c r="N17" s="287">
        <v>53910</v>
      </c>
      <c r="O17" s="169">
        <f>N17/J17*100</f>
        <v>99.58621199246315</v>
      </c>
      <c r="P17" s="144">
        <f>J17/G17*100</f>
        <v>112.54001912602388</v>
      </c>
      <c r="AX17" s="145">
        <v>36753</v>
      </c>
      <c r="AY17" s="145" t="s">
        <v>385</v>
      </c>
    </row>
    <row r="18" spans="1:16" ht="15.75" customHeight="1">
      <c r="A18" s="372"/>
      <c r="B18" s="372"/>
      <c r="C18" s="141"/>
      <c r="D18" s="142" t="s">
        <v>226</v>
      </c>
      <c r="E18" s="142" t="s">
        <v>71</v>
      </c>
      <c r="F18" s="143">
        <v>6</v>
      </c>
      <c r="G18" s="165"/>
      <c r="H18" s="165"/>
      <c r="I18" s="140"/>
      <c r="J18" s="165"/>
      <c r="K18" s="302"/>
      <c r="L18" s="302"/>
      <c r="M18" s="302"/>
      <c r="N18" s="302"/>
      <c r="O18" s="169"/>
      <c r="P18" s="144"/>
    </row>
    <row r="19" spans="1:16" ht="15.75" customHeight="1">
      <c r="A19" s="372"/>
      <c r="B19" s="372"/>
      <c r="C19" s="141"/>
      <c r="D19" s="142" t="s">
        <v>227</v>
      </c>
      <c r="E19" s="142" t="s">
        <v>72</v>
      </c>
      <c r="F19" s="143">
        <v>7</v>
      </c>
      <c r="G19" s="165"/>
      <c r="H19" s="165"/>
      <c r="I19" s="140"/>
      <c r="J19" s="165"/>
      <c r="K19" s="302"/>
      <c r="L19" s="302"/>
      <c r="M19" s="302"/>
      <c r="N19" s="302"/>
      <c r="O19" s="169"/>
      <c r="P19" s="144"/>
    </row>
    <row r="20" spans="1:16" ht="15.75" customHeight="1">
      <c r="A20" s="372"/>
      <c r="B20" s="372"/>
      <c r="C20" s="141" t="s">
        <v>28</v>
      </c>
      <c r="D20" s="362" t="s">
        <v>29</v>
      </c>
      <c r="E20" s="362"/>
      <c r="F20" s="143">
        <v>8</v>
      </c>
      <c r="G20" s="165"/>
      <c r="H20" s="165"/>
      <c r="I20" s="140"/>
      <c r="J20" s="165"/>
      <c r="K20" s="302"/>
      <c r="L20" s="302"/>
      <c r="M20" s="302"/>
      <c r="N20" s="302"/>
      <c r="O20" s="169"/>
      <c r="P20" s="144"/>
    </row>
    <row r="21" spans="1:16" ht="28.5" customHeight="1">
      <c r="A21" s="372"/>
      <c r="B21" s="372"/>
      <c r="C21" s="141" t="s">
        <v>30</v>
      </c>
      <c r="D21" s="362" t="s">
        <v>255</v>
      </c>
      <c r="E21" s="362"/>
      <c r="F21" s="143">
        <v>9</v>
      </c>
      <c r="G21" s="140">
        <f aca="true" t="shared" si="3" ref="G21:N21">G22+G23</f>
        <v>0</v>
      </c>
      <c r="H21" s="140">
        <f t="shared" si="3"/>
        <v>0</v>
      </c>
      <c r="I21" s="140">
        <f t="shared" si="3"/>
        <v>0</v>
      </c>
      <c r="J21" s="140">
        <f t="shared" si="3"/>
        <v>0</v>
      </c>
      <c r="K21" s="287">
        <f t="shared" si="3"/>
        <v>0</v>
      </c>
      <c r="L21" s="287">
        <f t="shared" si="3"/>
        <v>0</v>
      </c>
      <c r="M21" s="287">
        <f t="shared" si="3"/>
        <v>0</v>
      </c>
      <c r="N21" s="287">
        <f t="shared" si="3"/>
        <v>0</v>
      </c>
      <c r="O21" s="169"/>
      <c r="P21" s="144"/>
    </row>
    <row r="22" spans="1:16" ht="16.5" customHeight="1">
      <c r="A22" s="372"/>
      <c r="B22" s="372"/>
      <c r="C22" s="372"/>
      <c r="D22" s="166" t="s">
        <v>17</v>
      </c>
      <c r="E22" s="167" t="s">
        <v>242</v>
      </c>
      <c r="F22" s="143">
        <v>10</v>
      </c>
      <c r="G22" s="140">
        <v>0</v>
      </c>
      <c r="H22" s="165"/>
      <c r="I22" s="140"/>
      <c r="J22" s="165"/>
      <c r="K22" s="302"/>
      <c r="L22" s="302"/>
      <c r="M22" s="302"/>
      <c r="N22" s="302"/>
      <c r="O22" s="169"/>
      <c r="P22" s="144"/>
    </row>
    <row r="23" spans="1:16" ht="14.25" customHeight="1">
      <c r="A23" s="372"/>
      <c r="B23" s="372"/>
      <c r="C23" s="372"/>
      <c r="D23" s="166" t="s">
        <v>18</v>
      </c>
      <c r="E23" s="167" t="s">
        <v>31</v>
      </c>
      <c r="F23" s="143">
        <v>11</v>
      </c>
      <c r="G23" s="165"/>
      <c r="H23" s="165"/>
      <c r="I23" s="140"/>
      <c r="J23" s="165"/>
      <c r="K23" s="302"/>
      <c r="L23" s="302"/>
      <c r="M23" s="302"/>
      <c r="N23" s="302"/>
      <c r="O23" s="169"/>
      <c r="P23" s="144"/>
    </row>
    <row r="24" spans="1:16" ht="12.75" customHeight="1">
      <c r="A24" s="372"/>
      <c r="B24" s="372"/>
      <c r="C24" s="141" t="s">
        <v>32</v>
      </c>
      <c r="D24" s="362" t="s">
        <v>243</v>
      </c>
      <c r="E24" s="362"/>
      <c r="F24" s="143">
        <v>12</v>
      </c>
      <c r="G24" s="140">
        <v>0</v>
      </c>
      <c r="H24" s="140">
        <v>0</v>
      </c>
      <c r="I24" s="140"/>
      <c r="J24" s="140">
        <v>0</v>
      </c>
      <c r="K24" s="287"/>
      <c r="L24" s="287">
        <v>0</v>
      </c>
      <c r="M24" s="287">
        <v>0</v>
      </c>
      <c r="N24" s="287">
        <v>0</v>
      </c>
      <c r="O24" s="169"/>
      <c r="P24" s="144"/>
    </row>
    <row r="25" spans="1:16" ht="25.5" customHeight="1">
      <c r="A25" s="372"/>
      <c r="B25" s="372"/>
      <c r="C25" s="141" t="s">
        <v>33</v>
      </c>
      <c r="D25" s="362" t="s">
        <v>131</v>
      </c>
      <c r="E25" s="362"/>
      <c r="F25" s="143">
        <v>13</v>
      </c>
      <c r="G25" s="165"/>
      <c r="H25" s="165"/>
      <c r="I25" s="140"/>
      <c r="J25" s="165"/>
      <c r="K25" s="302"/>
      <c r="L25" s="302"/>
      <c r="M25" s="302"/>
      <c r="N25" s="302"/>
      <c r="O25" s="169"/>
      <c r="P25" s="144"/>
    </row>
    <row r="26" spans="1:16" ht="27" customHeight="1">
      <c r="A26" s="372"/>
      <c r="B26" s="141"/>
      <c r="C26" s="141" t="s">
        <v>39</v>
      </c>
      <c r="D26" s="379" t="s">
        <v>275</v>
      </c>
      <c r="E26" s="380"/>
      <c r="F26" s="143">
        <v>14</v>
      </c>
      <c r="G26" s="140">
        <f aca="true" t="shared" si="4" ref="G26:N26">G27+G28+G31+G32+G33</f>
        <v>219</v>
      </c>
      <c r="H26" s="140">
        <f t="shared" si="4"/>
        <v>40</v>
      </c>
      <c r="I26" s="140">
        <f t="shared" si="4"/>
        <v>0</v>
      </c>
      <c r="J26" s="140">
        <f t="shared" si="4"/>
        <v>76</v>
      </c>
      <c r="K26" s="287">
        <f t="shared" si="4"/>
        <v>30</v>
      </c>
      <c r="L26" s="287">
        <f t="shared" si="4"/>
        <v>50</v>
      </c>
      <c r="M26" s="287">
        <f t="shared" si="4"/>
        <v>60</v>
      </c>
      <c r="N26" s="287">
        <f t="shared" si="4"/>
        <v>70</v>
      </c>
      <c r="O26" s="169">
        <f>N26/J26*100</f>
        <v>92.10526315789474</v>
      </c>
      <c r="P26" s="144">
        <f>J26/G26*100</f>
        <v>34.70319634703196</v>
      </c>
    </row>
    <row r="27" spans="1:16" ht="15" customHeight="1">
      <c r="A27" s="372"/>
      <c r="B27" s="141"/>
      <c r="C27" s="141"/>
      <c r="D27" s="142" t="s">
        <v>134</v>
      </c>
      <c r="E27" s="142" t="s">
        <v>132</v>
      </c>
      <c r="F27" s="143">
        <v>15</v>
      </c>
      <c r="G27" s="140">
        <v>0</v>
      </c>
      <c r="H27" s="140">
        <v>0</v>
      </c>
      <c r="I27" s="140">
        <v>0</v>
      </c>
      <c r="J27" s="140">
        <v>0</v>
      </c>
      <c r="K27" s="287"/>
      <c r="L27" s="287">
        <v>0</v>
      </c>
      <c r="M27" s="287">
        <v>0</v>
      </c>
      <c r="N27" s="287">
        <v>0</v>
      </c>
      <c r="O27" s="169"/>
      <c r="P27" s="144"/>
    </row>
    <row r="28" spans="1:16" ht="28.5" customHeight="1">
      <c r="A28" s="372"/>
      <c r="B28" s="141"/>
      <c r="C28" s="141"/>
      <c r="D28" s="142" t="s">
        <v>207</v>
      </c>
      <c r="E28" s="142" t="s">
        <v>212</v>
      </c>
      <c r="F28" s="143">
        <v>16</v>
      </c>
      <c r="G28" s="140">
        <f>G29+G30</f>
        <v>59</v>
      </c>
      <c r="H28" s="140">
        <f>H29+H30</f>
        <v>0</v>
      </c>
      <c r="I28" s="140">
        <f>I29+I30</f>
        <v>0</v>
      </c>
      <c r="J28" s="140">
        <f>J29+J30</f>
        <v>0</v>
      </c>
      <c r="K28" s="287"/>
      <c r="L28" s="287">
        <f>L29+L30</f>
        <v>0</v>
      </c>
      <c r="M28" s="287">
        <f>M29+M30</f>
        <v>0</v>
      </c>
      <c r="N28" s="287">
        <f>N29+N30</f>
        <v>0</v>
      </c>
      <c r="O28" s="169"/>
      <c r="P28" s="144"/>
    </row>
    <row r="29" spans="1:16" ht="14.25" customHeight="1">
      <c r="A29" s="372"/>
      <c r="B29" s="141"/>
      <c r="C29" s="141"/>
      <c r="D29" s="142"/>
      <c r="E29" s="170" t="s">
        <v>244</v>
      </c>
      <c r="F29" s="143">
        <v>17</v>
      </c>
      <c r="G29" s="140">
        <v>59</v>
      </c>
      <c r="H29" s="140">
        <v>0</v>
      </c>
      <c r="I29" s="140"/>
      <c r="J29" s="140">
        <v>0</v>
      </c>
      <c r="K29" s="287"/>
      <c r="L29" s="287">
        <v>0</v>
      </c>
      <c r="M29" s="287">
        <v>0</v>
      </c>
      <c r="N29" s="287">
        <v>0</v>
      </c>
      <c r="O29" s="169"/>
      <c r="P29" s="144"/>
    </row>
    <row r="30" spans="1:16" ht="15" customHeight="1">
      <c r="A30" s="372"/>
      <c r="B30" s="141"/>
      <c r="C30" s="141"/>
      <c r="D30" s="142"/>
      <c r="E30" s="170" t="s">
        <v>228</v>
      </c>
      <c r="F30" s="143">
        <v>18</v>
      </c>
      <c r="G30" s="165"/>
      <c r="H30" s="165"/>
      <c r="I30" s="140"/>
      <c r="J30" s="165"/>
      <c r="K30" s="302"/>
      <c r="L30" s="302"/>
      <c r="M30" s="302"/>
      <c r="N30" s="302"/>
      <c r="O30" s="169"/>
      <c r="P30" s="144"/>
    </row>
    <row r="31" spans="1:16" ht="14.25" customHeight="1">
      <c r="A31" s="372"/>
      <c r="B31" s="141"/>
      <c r="C31" s="141"/>
      <c r="D31" s="142" t="s">
        <v>209</v>
      </c>
      <c r="E31" s="142" t="s">
        <v>133</v>
      </c>
      <c r="F31" s="143">
        <v>19</v>
      </c>
      <c r="G31" s="140">
        <v>9</v>
      </c>
      <c r="H31" s="140">
        <v>0</v>
      </c>
      <c r="I31" s="140"/>
      <c r="J31" s="140">
        <v>0</v>
      </c>
      <c r="K31" s="287"/>
      <c r="L31" s="287">
        <v>0</v>
      </c>
      <c r="M31" s="287">
        <v>0</v>
      </c>
      <c r="N31" s="287">
        <v>0</v>
      </c>
      <c r="O31" s="169"/>
      <c r="P31" s="144"/>
    </row>
    <row r="32" spans="1:16" ht="12" customHeight="1">
      <c r="A32" s="372"/>
      <c r="B32" s="141"/>
      <c r="C32" s="141"/>
      <c r="D32" s="142" t="s">
        <v>210</v>
      </c>
      <c r="E32" s="142" t="s">
        <v>116</v>
      </c>
      <c r="F32" s="143">
        <v>20</v>
      </c>
      <c r="G32" s="165"/>
      <c r="H32" s="165"/>
      <c r="I32" s="140"/>
      <c r="J32" s="165"/>
      <c r="K32" s="302"/>
      <c r="L32" s="302"/>
      <c r="M32" s="302"/>
      <c r="N32" s="302"/>
      <c r="O32" s="169"/>
      <c r="P32" s="144"/>
    </row>
    <row r="33" spans="1:16" ht="12.75" customHeight="1">
      <c r="A33" s="372"/>
      <c r="B33" s="141"/>
      <c r="C33" s="141"/>
      <c r="D33" s="142" t="s">
        <v>211</v>
      </c>
      <c r="E33" s="142" t="s">
        <v>72</v>
      </c>
      <c r="F33" s="143">
        <v>21</v>
      </c>
      <c r="G33" s="140">
        <v>151</v>
      </c>
      <c r="H33" s="140">
        <v>40</v>
      </c>
      <c r="I33" s="140">
        <v>0</v>
      </c>
      <c r="J33" s="140">
        <v>76</v>
      </c>
      <c r="K33" s="287">
        <v>30</v>
      </c>
      <c r="L33" s="287">
        <v>50</v>
      </c>
      <c r="M33" s="287">
        <v>60</v>
      </c>
      <c r="N33" s="287">
        <v>70</v>
      </c>
      <c r="O33" s="169">
        <f>N33/J33*100</f>
        <v>92.10526315789474</v>
      </c>
      <c r="P33" s="144">
        <f>J33/G33*100</f>
        <v>50.331125827814574</v>
      </c>
    </row>
    <row r="34" spans="1:16" ht="27" customHeight="1">
      <c r="A34" s="372"/>
      <c r="B34" s="141">
        <v>2</v>
      </c>
      <c r="C34" s="141"/>
      <c r="D34" s="362" t="s">
        <v>262</v>
      </c>
      <c r="E34" s="362"/>
      <c r="F34" s="143">
        <v>22</v>
      </c>
      <c r="G34" s="140">
        <f aca="true" t="shared" si="5" ref="G34:N34">G35+G36+G37+G38+G39</f>
        <v>12</v>
      </c>
      <c r="H34" s="140">
        <f t="shared" si="5"/>
        <v>3</v>
      </c>
      <c r="I34" s="140">
        <f t="shared" si="5"/>
        <v>0</v>
      </c>
      <c r="J34" s="140">
        <f t="shared" si="5"/>
        <v>13</v>
      </c>
      <c r="K34" s="287">
        <f t="shared" si="5"/>
        <v>0</v>
      </c>
      <c r="L34" s="287">
        <f t="shared" si="5"/>
        <v>1</v>
      </c>
      <c r="M34" s="287">
        <f t="shared" si="5"/>
        <v>2</v>
      </c>
      <c r="N34" s="287">
        <f t="shared" si="5"/>
        <v>2</v>
      </c>
      <c r="O34" s="169">
        <f>N34/J34*100</f>
        <v>15.384615384615385</v>
      </c>
      <c r="P34" s="144">
        <f>J34/G34*100</f>
        <v>108.33333333333333</v>
      </c>
    </row>
    <row r="35" spans="1:16" ht="13.5" customHeight="1">
      <c r="A35" s="372"/>
      <c r="B35" s="372"/>
      <c r="C35" s="141" t="s">
        <v>27</v>
      </c>
      <c r="D35" s="370" t="s">
        <v>34</v>
      </c>
      <c r="E35" s="370"/>
      <c r="F35" s="143">
        <v>23</v>
      </c>
      <c r="G35" s="140">
        <v>0</v>
      </c>
      <c r="H35" s="165"/>
      <c r="I35" s="140"/>
      <c r="J35" s="140">
        <v>11</v>
      </c>
      <c r="K35" s="302"/>
      <c r="L35" s="287"/>
      <c r="M35" s="287"/>
      <c r="N35" s="287"/>
      <c r="O35" s="169">
        <f>N35/J35*100</f>
        <v>0</v>
      </c>
      <c r="P35" s="144"/>
    </row>
    <row r="36" spans="1:16" ht="17.25" customHeight="1">
      <c r="A36" s="372"/>
      <c r="B36" s="372"/>
      <c r="C36" s="141" t="s">
        <v>28</v>
      </c>
      <c r="D36" s="370" t="s">
        <v>73</v>
      </c>
      <c r="E36" s="370"/>
      <c r="F36" s="143">
        <v>24</v>
      </c>
      <c r="G36" s="165"/>
      <c r="H36" s="165"/>
      <c r="I36" s="140"/>
      <c r="J36" s="165"/>
      <c r="K36" s="302"/>
      <c r="L36" s="302"/>
      <c r="M36" s="302"/>
      <c r="N36" s="302"/>
      <c r="O36" s="169"/>
      <c r="P36" s="144"/>
    </row>
    <row r="37" spans="1:16" ht="15.75" customHeight="1">
      <c r="A37" s="372"/>
      <c r="B37" s="372"/>
      <c r="C37" s="141" t="s">
        <v>30</v>
      </c>
      <c r="D37" s="370" t="s">
        <v>74</v>
      </c>
      <c r="E37" s="370"/>
      <c r="F37" s="143">
        <v>25</v>
      </c>
      <c r="G37" s="165"/>
      <c r="H37" s="165"/>
      <c r="I37" s="140"/>
      <c r="J37" s="165"/>
      <c r="K37" s="302"/>
      <c r="L37" s="302"/>
      <c r="M37" s="302"/>
      <c r="N37" s="302"/>
      <c r="O37" s="169"/>
      <c r="P37" s="144"/>
    </row>
    <row r="38" spans="1:16" ht="14.25" customHeight="1">
      <c r="A38" s="372"/>
      <c r="B38" s="372"/>
      <c r="C38" s="141" t="s">
        <v>32</v>
      </c>
      <c r="D38" s="370" t="s">
        <v>35</v>
      </c>
      <c r="E38" s="370"/>
      <c r="F38" s="143">
        <v>26</v>
      </c>
      <c r="G38" s="140">
        <v>3</v>
      </c>
      <c r="H38" s="140">
        <v>3</v>
      </c>
      <c r="I38" s="140">
        <v>0</v>
      </c>
      <c r="J38" s="140">
        <v>2</v>
      </c>
      <c r="K38" s="287"/>
      <c r="L38" s="287">
        <v>1</v>
      </c>
      <c r="M38" s="287">
        <v>2</v>
      </c>
      <c r="N38" s="287">
        <v>2</v>
      </c>
      <c r="O38" s="169">
        <f>N38/J38*100</f>
        <v>100</v>
      </c>
      <c r="P38" s="144">
        <f>J38/G38*100</f>
        <v>66.66666666666666</v>
      </c>
    </row>
    <row r="39" spans="1:16" ht="15" customHeight="1">
      <c r="A39" s="372"/>
      <c r="B39" s="372"/>
      <c r="C39" s="141" t="s">
        <v>33</v>
      </c>
      <c r="D39" s="370" t="s">
        <v>36</v>
      </c>
      <c r="E39" s="370"/>
      <c r="F39" s="143">
        <v>27</v>
      </c>
      <c r="G39" s="140">
        <v>9</v>
      </c>
      <c r="H39" s="140">
        <v>0</v>
      </c>
      <c r="I39" s="140">
        <v>0</v>
      </c>
      <c r="J39" s="140">
        <v>0</v>
      </c>
      <c r="K39" s="287"/>
      <c r="L39" s="287">
        <v>0</v>
      </c>
      <c r="M39" s="287">
        <v>0</v>
      </c>
      <c r="N39" s="287">
        <v>0</v>
      </c>
      <c r="O39" s="169"/>
      <c r="P39" s="144"/>
    </row>
    <row r="40" spans="1:16" ht="15" customHeight="1">
      <c r="A40" s="372"/>
      <c r="B40" s="141">
        <v>3</v>
      </c>
      <c r="C40" s="141"/>
      <c r="D40" s="376" t="s">
        <v>7</v>
      </c>
      <c r="E40" s="377"/>
      <c r="F40" s="143">
        <v>28</v>
      </c>
      <c r="G40" s="165"/>
      <c r="H40" s="165"/>
      <c r="I40" s="140"/>
      <c r="J40" s="165"/>
      <c r="K40" s="302"/>
      <c r="L40" s="302"/>
      <c r="M40" s="302"/>
      <c r="N40" s="302"/>
      <c r="O40" s="169"/>
      <c r="P40" s="144"/>
    </row>
    <row r="41" spans="1:16" s="145" customFormat="1" ht="18" customHeight="1">
      <c r="A41" s="285" t="s">
        <v>16</v>
      </c>
      <c r="B41" s="419" t="s">
        <v>368</v>
      </c>
      <c r="C41" s="420"/>
      <c r="D41" s="420"/>
      <c r="E41" s="421"/>
      <c r="F41" s="290">
        <v>29</v>
      </c>
      <c r="G41" s="287">
        <f aca="true" t="shared" si="6" ref="G41:N41">G42+G143+G151</f>
        <v>43040</v>
      </c>
      <c r="H41" s="287">
        <f t="shared" si="6"/>
        <v>51448</v>
      </c>
      <c r="I41" s="287">
        <f t="shared" si="6"/>
        <v>0</v>
      </c>
      <c r="J41" s="287">
        <f t="shared" si="6"/>
        <v>50682</v>
      </c>
      <c r="K41" s="287">
        <f t="shared" si="6"/>
        <v>13155</v>
      </c>
      <c r="L41" s="287">
        <f t="shared" si="6"/>
        <v>26695</v>
      </c>
      <c r="M41" s="287">
        <f t="shared" si="6"/>
        <v>40075</v>
      </c>
      <c r="N41" s="287">
        <f t="shared" si="6"/>
        <v>53680</v>
      </c>
      <c r="O41" s="288">
        <f>N41/J41*100</f>
        <v>105.9153151020086</v>
      </c>
      <c r="P41" s="289">
        <f>J41/G41*100</f>
        <v>117.75557620817845</v>
      </c>
    </row>
    <row r="42" spans="1:16" ht="25.5" customHeight="1">
      <c r="A42" s="372"/>
      <c r="B42" s="141">
        <v>1</v>
      </c>
      <c r="C42" s="362" t="s">
        <v>369</v>
      </c>
      <c r="D42" s="362"/>
      <c r="E42" s="362"/>
      <c r="F42" s="143">
        <v>30</v>
      </c>
      <c r="G42" s="140">
        <f aca="true" t="shared" si="7" ref="G42:N42">G43+G91+G98+G126</f>
        <v>43024</v>
      </c>
      <c r="H42" s="140">
        <f t="shared" si="7"/>
        <v>51446</v>
      </c>
      <c r="I42" s="140">
        <f t="shared" si="7"/>
        <v>0</v>
      </c>
      <c r="J42" s="140">
        <f t="shared" si="7"/>
        <v>50680</v>
      </c>
      <c r="K42" s="287">
        <f t="shared" si="7"/>
        <v>13153</v>
      </c>
      <c r="L42" s="287">
        <f t="shared" si="7"/>
        <v>26693</v>
      </c>
      <c r="M42" s="287">
        <f t="shared" si="7"/>
        <v>40073</v>
      </c>
      <c r="N42" s="287">
        <f t="shared" si="7"/>
        <v>53678</v>
      </c>
      <c r="O42" s="169">
        <f>N42/J42*100</f>
        <v>105.91554853985794</v>
      </c>
      <c r="P42" s="144">
        <f>J42/G42*100</f>
        <v>117.79471922647824</v>
      </c>
    </row>
    <row r="43" spans="1:16" ht="26.25" customHeight="1">
      <c r="A43" s="372"/>
      <c r="B43" s="359"/>
      <c r="C43" s="362" t="s">
        <v>263</v>
      </c>
      <c r="D43" s="362"/>
      <c r="E43" s="362"/>
      <c r="F43" s="143">
        <v>31</v>
      </c>
      <c r="G43" s="140">
        <f aca="true" t="shared" si="8" ref="G43:N43">G44+G52+G58</f>
        <v>12170</v>
      </c>
      <c r="H43" s="140">
        <f t="shared" si="8"/>
        <v>12846</v>
      </c>
      <c r="I43" s="140">
        <f t="shared" si="8"/>
        <v>0</v>
      </c>
      <c r="J43" s="140">
        <f t="shared" si="8"/>
        <v>13005</v>
      </c>
      <c r="K43" s="287">
        <f t="shared" si="8"/>
        <v>3521</v>
      </c>
      <c r="L43" s="287">
        <f t="shared" si="8"/>
        <v>6191</v>
      </c>
      <c r="M43" s="287">
        <f t="shared" si="8"/>
        <v>8971</v>
      </c>
      <c r="N43" s="287">
        <f t="shared" si="8"/>
        <v>12318</v>
      </c>
      <c r="O43" s="169">
        <f>N43/J43*100</f>
        <v>94.71741637831603</v>
      </c>
      <c r="P43" s="144">
        <f>J43/G43*100</f>
        <v>106.86113393590797</v>
      </c>
    </row>
    <row r="44" spans="1:16" ht="28.5" customHeight="1">
      <c r="A44" s="372"/>
      <c r="B44" s="383"/>
      <c r="C44" s="141" t="s">
        <v>75</v>
      </c>
      <c r="D44" s="379" t="s">
        <v>264</v>
      </c>
      <c r="E44" s="380"/>
      <c r="F44" s="143">
        <v>32</v>
      </c>
      <c r="G44" s="140">
        <f aca="true" t="shared" si="9" ref="G44:N44">G45+G46+G49+G50+G51</f>
        <v>6355</v>
      </c>
      <c r="H44" s="140">
        <f t="shared" si="9"/>
        <v>6600</v>
      </c>
      <c r="I44" s="140">
        <f t="shared" si="9"/>
        <v>0</v>
      </c>
      <c r="J44" s="140">
        <f t="shared" si="9"/>
        <v>5979</v>
      </c>
      <c r="K44" s="287">
        <f t="shared" si="9"/>
        <v>1820</v>
      </c>
      <c r="L44" s="287">
        <f t="shared" si="9"/>
        <v>3040</v>
      </c>
      <c r="M44" s="287">
        <f t="shared" si="9"/>
        <v>4270</v>
      </c>
      <c r="N44" s="287">
        <f t="shared" si="9"/>
        <v>5900</v>
      </c>
      <c r="O44" s="169">
        <f>N44/J44*100</f>
        <v>98.67870881418297</v>
      </c>
      <c r="P44" s="144">
        <f>J44/G44*100</f>
        <v>94.08339889850511</v>
      </c>
    </row>
    <row r="45" spans="1:16" ht="16.5" customHeight="1">
      <c r="A45" s="372"/>
      <c r="B45" s="383"/>
      <c r="C45" s="141" t="s">
        <v>27</v>
      </c>
      <c r="D45" s="379" t="s">
        <v>76</v>
      </c>
      <c r="E45" s="380"/>
      <c r="F45" s="143">
        <v>33</v>
      </c>
      <c r="G45" s="165"/>
      <c r="H45" s="140"/>
      <c r="I45" s="140"/>
      <c r="J45" s="140"/>
      <c r="K45" s="287"/>
      <c r="L45" s="287"/>
      <c r="M45" s="287"/>
      <c r="N45" s="287"/>
      <c r="O45" s="169"/>
      <c r="P45" s="144"/>
    </row>
    <row r="46" spans="1:16" ht="16.5" customHeight="1">
      <c r="A46" s="372"/>
      <c r="B46" s="383"/>
      <c r="C46" s="141" t="s">
        <v>28</v>
      </c>
      <c r="D46" s="379" t="s">
        <v>217</v>
      </c>
      <c r="E46" s="380"/>
      <c r="F46" s="143">
        <v>34</v>
      </c>
      <c r="G46" s="140">
        <v>5105</v>
      </c>
      <c r="H46" s="140">
        <v>5300</v>
      </c>
      <c r="I46" s="140">
        <v>0</v>
      </c>
      <c r="J46" s="140">
        <v>4588</v>
      </c>
      <c r="K46" s="287">
        <v>1500</v>
      </c>
      <c r="L46" s="287">
        <v>2500</v>
      </c>
      <c r="M46" s="287">
        <v>3500</v>
      </c>
      <c r="N46" s="310">
        <v>4600</v>
      </c>
      <c r="O46" s="169">
        <f>N46/J46*100</f>
        <v>100.2615518744551</v>
      </c>
      <c r="P46" s="144">
        <f>J46/G46*100</f>
        <v>89.87267384916748</v>
      </c>
    </row>
    <row r="47" spans="1:16" ht="15.75" customHeight="1">
      <c r="A47" s="372"/>
      <c r="B47" s="383"/>
      <c r="C47" s="141"/>
      <c r="D47" s="142" t="s">
        <v>77</v>
      </c>
      <c r="E47" s="142" t="s">
        <v>78</v>
      </c>
      <c r="F47" s="143">
        <v>35</v>
      </c>
      <c r="G47" s="140">
        <v>774</v>
      </c>
      <c r="H47" s="140">
        <v>800</v>
      </c>
      <c r="I47" s="140">
        <v>0</v>
      </c>
      <c r="J47" s="140">
        <v>663</v>
      </c>
      <c r="K47" s="287">
        <v>150</v>
      </c>
      <c r="L47" s="287">
        <v>300</v>
      </c>
      <c r="M47" s="287">
        <v>500</v>
      </c>
      <c r="N47" s="287">
        <v>650</v>
      </c>
      <c r="O47" s="169">
        <f>N47/J47*100</f>
        <v>98.0392156862745</v>
      </c>
      <c r="P47" s="144">
        <f>J47/G47*100</f>
        <v>85.65891472868216</v>
      </c>
    </row>
    <row r="48" spans="1:16" ht="14.25" customHeight="1">
      <c r="A48" s="372"/>
      <c r="B48" s="383"/>
      <c r="C48" s="141"/>
      <c r="D48" s="142" t="s">
        <v>79</v>
      </c>
      <c r="E48" s="142" t="s">
        <v>80</v>
      </c>
      <c r="F48" s="143">
        <v>36</v>
      </c>
      <c r="G48" s="140">
        <v>2462</v>
      </c>
      <c r="H48" s="140">
        <v>2700</v>
      </c>
      <c r="I48" s="140">
        <v>0</v>
      </c>
      <c r="J48" s="140">
        <v>2156</v>
      </c>
      <c r="K48" s="287">
        <v>450</v>
      </c>
      <c r="L48" s="287">
        <v>950</v>
      </c>
      <c r="M48" s="287">
        <v>1700</v>
      </c>
      <c r="N48" s="287">
        <v>2400</v>
      </c>
      <c r="O48" s="169">
        <f>N48/J48*100</f>
        <v>111.31725417439704</v>
      </c>
      <c r="P48" s="144">
        <f>J48/G48*100</f>
        <v>87.5710804224208</v>
      </c>
    </row>
    <row r="49" spans="1:16" ht="24" customHeight="1">
      <c r="A49" s="372"/>
      <c r="B49" s="383"/>
      <c r="C49" s="141" t="s">
        <v>30</v>
      </c>
      <c r="D49" s="362" t="s">
        <v>135</v>
      </c>
      <c r="E49" s="362"/>
      <c r="F49" s="143">
        <v>37</v>
      </c>
      <c r="G49" s="140">
        <v>527</v>
      </c>
      <c r="H49" s="140">
        <v>550</v>
      </c>
      <c r="I49" s="140">
        <v>0</v>
      </c>
      <c r="J49" s="140">
        <v>505</v>
      </c>
      <c r="K49" s="287">
        <v>140</v>
      </c>
      <c r="L49" s="287">
        <v>190</v>
      </c>
      <c r="M49" s="287">
        <v>270</v>
      </c>
      <c r="N49" s="287">
        <v>400</v>
      </c>
      <c r="O49" s="169">
        <f>N49/J49*100</f>
        <v>79.20792079207921</v>
      </c>
      <c r="P49" s="144">
        <f>J49/G49*100</f>
        <v>95.82542694497154</v>
      </c>
    </row>
    <row r="50" spans="1:16" ht="15" customHeight="1">
      <c r="A50" s="372"/>
      <c r="B50" s="383"/>
      <c r="C50" s="141" t="s">
        <v>32</v>
      </c>
      <c r="D50" s="362" t="s">
        <v>136</v>
      </c>
      <c r="E50" s="362"/>
      <c r="F50" s="143">
        <v>38</v>
      </c>
      <c r="G50" s="140">
        <v>723</v>
      </c>
      <c r="H50" s="140">
        <v>750</v>
      </c>
      <c r="I50" s="140">
        <v>0</v>
      </c>
      <c r="J50" s="140">
        <v>886</v>
      </c>
      <c r="K50" s="287">
        <v>180</v>
      </c>
      <c r="L50" s="287">
        <v>350</v>
      </c>
      <c r="M50" s="287">
        <v>500</v>
      </c>
      <c r="N50" s="287">
        <v>900</v>
      </c>
      <c r="O50" s="169">
        <f>N50/J50*100</f>
        <v>101.58013544018058</v>
      </c>
      <c r="P50" s="144">
        <f>J50/G50*100</f>
        <v>122.54495159059475</v>
      </c>
    </row>
    <row r="51" spans="1:16" ht="14.25" customHeight="1">
      <c r="A51" s="372"/>
      <c r="B51" s="383"/>
      <c r="C51" s="141" t="s">
        <v>33</v>
      </c>
      <c r="D51" s="362" t="s">
        <v>38</v>
      </c>
      <c r="E51" s="362"/>
      <c r="F51" s="143">
        <v>39</v>
      </c>
      <c r="G51" s="140"/>
      <c r="H51" s="140"/>
      <c r="I51" s="140"/>
      <c r="J51" s="140"/>
      <c r="K51" s="287"/>
      <c r="L51" s="287"/>
      <c r="M51" s="287"/>
      <c r="N51" s="287"/>
      <c r="O51" s="169"/>
      <c r="P51" s="144"/>
    </row>
    <row r="52" spans="1:16" ht="30.75" customHeight="1">
      <c r="A52" s="372"/>
      <c r="B52" s="383"/>
      <c r="C52" s="141" t="s">
        <v>81</v>
      </c>
      <c r="D52" s="376" t="s">
        <v>265</v>
      </c>
      <c r="E52" s="377"/>
      <c r="F52" s="143">
        <v>40</v>
      </c>
      <c r="G52" s="140">
        <f aca="true" t="shared" si="10" ref="G52:N52">G53+G54+G57</f>
        <v>944</v>
      </c>
      <c r="H52" s="140">
        <f t="shared" si="10"/>
        <v>1235</v>
      </c>
      <c r="I52" s="140">
        <f t="shared" si="10"/>
        <v>0</v>
      </c>
      <c r="J52" s="140">
        <f t="shared" si="10"/>
        <v>928</v>
      </c>
      <c r="K52" s="287">
        <f t="shared" si="10"/>
        <v>227</v>
      </c>
      <c r="L52" s="287">
        <f t="shared" si="10"/>
        <v>533</v>
      </c>
      <c r="M52" s="287">
        <f t="shared" si="10"/>
        <v>834</v>
      </c>
      <c r="N52" s="287">
        <f t="shared" si="10"/>
        <v>1195</v>
      </c>
      <c r="O52" s="169">
        <f>N52/J52*100</f>
        <v>128.77155172413794</v>
      </c>
      <c r="P52" s="144">
        <f>J52/G52*100</f>
        <v>98.30508474576271</v>
      </c>
    </row>
    <row r="53" spans="1:16" ht="15">
      <c r="A53" s="372"/>
      <c r="B53" s="383"/>
      <c r="C53" s="141" t="s">
        <v>27</v>
      </c>
      <c r="D53" s="370" t="s">
        <v>82</v>
      </c>
      <c r="E53" s="370"/>
      <c r="F53" s="143">
        <v>41</v>
      </c>
      <c r="G53" s="140">
        <v>655</v>
      </c>
      <c r="H53" s="140">
        <v>700</v>
      </c>
      <c r="I53" s="140">
        <v>0</v>
      </c>
      <c r="J53" s="140">
        <v>472</v>
      </c>
      <c r="K53" s="287">
        <v>120</v>
      </c>
      <c r="L53" s="287">
        <v>300</v>
      </c>
      <c r="M53" s="287">
        <v>500</v>
      </c>
      <c r="N53" s="287">
        <v>700</v>
      </c>
      <c r="O53" s="169">
        <f>N53/J53*100</f>
        <v>148.3050847457627</v>
      </c>
      <c r="P53" s="144">
        <f>J53/G53*100</f>
        <v>72.06106870229007</v>
      </c>
    </row>
    <row r="54" spans="1:16" ht="18.75" customHeight="1">
      <c r="A54" s="372"/>
      <c r="B54" s="383"/>
      <c r="C54" s="141" t="s">
        <v>83</v>
      </c>
      <c r="D54" s="376" t="s">
        <v>266</v>
      </c>
      <c r="E54" s="377"/>
      <c r="F54" s="143">
        <v>42</v>
      </c>
      <c r="G54" s="140">
        <f aca="true" t="shared" si="11" ref="G54:N54">G55+G56</f>
        <v>82</v>
      </c>
      <c r="H54" s="140">
        <f t="shared" si="11"/>
        <v>245</v>
      </c>
      <c r="I54" s="140">
        <f t="shared" si="11"/>
        <v>0</v>
      </c>
      <c r="J54" s="140">
        <f t="shared" si="11"/>
        <v>245</v>
      </c>
      <c r="K54" s="287">
        <f t="shared" si="11"/>
        <v>62</v>
      </c>
      <c r="L54" s="287">
        <f t="shared" si="11"/>
        <v>123</v>
      </c>
      <c r="M54" s="287">
        <f t="shared" si="11"/>
        <v>184</v>
      </c>
      <c r="N54" s="287">
        <f t="shared" si="11"/>
        <v>245</v>
      </c>
      <c r="O54" s="169">
        <f>N54/J54*100</f>
        <v>100</v>
      </c>
      <c r="P54" s="144">
        <f>J54/G54*100</f>
        <v>298.780487804878</v>
      </c>
    </row>
    <row r="55" spans="1:16" ht="25.5" customHeight="1">
      <c r="A55" s="372"/>
      <c r="B55" s="383"/>
      <c r="C55" s="141"/>
      <c r="D55" s="171" t="s">
        <v>77</v>
      </c>
      <c r="E55" s="171" t="s">
        <v>84</v>
      </c>
      <c r="F55" s="143">
        <v>43</v>
      </c>
      <c r="G55" s="140"/>
      <c r="H55" s="140">
        <v>0</v>
      </c>
      <c r="I55" s="140">
        <v>0</v>
      </c>
      <c r="J55" s="140">
        <v>0</v>
      </c>
      <c r="K55" s="287"/>
      <c r="L55" s="287">
        <v>0</v>
      </c>
      <c r="M55" s="287">
        <v>0</v>
      </c>
      <c r="N55" s="287">
        <v>0</v>
      </c>
      <c r="O55" s="169"/>
      <c r="P55" s="144"/>
    </row>
    <row r="56" spans="1:16" ht="14.25" customHeight="1">
      <c r="A56" s="372"/>
      <c r="B56" s="383"/>
      <c r="C56" s="141"/>
      <c r="D56" s="171" t="s">
        <v>79</v>
      </c>
      <c r="E56" s="171" t="s">
        <v>85</v>
      </c>
      <c r="F56" s="143">
        <v>44</v>
      </c>
      <c r="G56" s="140">
        <v>82</v>
      </c>
      <c r="H56" s="140">
        <v>245</v>
      </c>
      <c r="I56" s="140">
        <v>0</v>
      </c>
      <c r="J56" s="140">
        <v>245</v>
      </c>
      <c r="K56" s="287">
        <v>62</v>
      </c>
      <c r="L56" s="287">
        <v>123</v>
      </c>
      <c r="M56" s="287">
        <v>184</v>
      </c>
      <c r="N56" s="287">
        <v>245</v>
      </c>
      <c r="O56" s="169">
        <f>N56/J56*100</f>
        <v>100</v>
      </c>
      <c r="P56" s="144">
        <f>J56/G56*100</f>
        <v>298.780487804878</v>
      </c>
    </row>
    <row r="57" spans="1:16" ht="15" customHeight="1">
      <c r="A57" s="372"/>
      <c r="B57" s="383"/>
      <c r="C57" s="141" t="s">
        <v>30</v>
      </c>
      <c r="D57" s="370" t="s">
        <v>86</v>
      </c>
      <c r="E57" s="370"/>
      <c r="F57" s="143">
        <v>45</v>
      </c>
      <c r="G57" s="140">
        <v>207</v>
      </c>
      <c r="H57" s="140">
        <v>290</v>
      </c>
      <c r="I57" s="140">
        <v>0</v>
      </c>
      <c r="J57" s="140">
        <v>211</v>
      </c>
      <c r="K57" s="287">
        <v>45</v>
      </c>
      <c r="L57" s="287">
        <v>110</v>
      </c>
      <c r="M57" s="287">
        <v>150</v>
      </c>
      <c r="N57" s="287">
        <v>250</v>
      </c>
      <c r="O57" s="169">
        <f>N57/J57*100</f>
        <v>118.48341232227489</v>
      </c>
      <c r="P57" s="144">
        <f>J57/G57*100</f>
        <v>101.93236714975846</v>
      </c>
    </row>
    <row r="58" spans="1:16" ht="42" customHeight="1">
      <c r="A58" s="372"/>
      <c r="B58" s="383"/>
      <c r="C58" s="141" t="s">
        <v>137</v>
      </c>
      <c r="D58" s="370" t="s">
        <v>276</v>
      </c>
      <c r="E58" s="370"/>
      <c r="F58" s="143">
        <v>46</v>
      </c>
      <c r="G58" s="140">
        <f aca="true" t="shared" si="12" ref="G58:N58">G59+G60+G62+G69+G74+G75+G79+G80+G81+G90</f>
        <v>4871</v>
      </c>
      <c r="H58" s="140">
        <f t="shared" si="12"/>
        <v>5011</v>
      </c>
      <c r="I58" s="140">
        <f t="shared" si="12"/>
        <v>0</v>
      </c>
      <c r="J58" s="140">
        <f t="shared" si="12"/>
        <v>6098</v>
      </c>
      <c r="K58" s="287">
        <f t="shared" si="12"/>
        <v>1474</v>
      </c>
      <c r="L58" s="287">
        <f t="shared" si="12"/>
        <v>2618</v>
      </c>
      <c r="M58" s="287">
        <f t="shared" si="12"/>
        <v>3867</v>
      </c>
      <c r="N58" s="287">
        <f t="shared" si="12"/>
        <v>5223</v>
      </c>
      <c r="O58" s="169">
        <f>N58/J58*100</f>
        <v>85.65103312561494</v>
      </c>
      <c r="P58" s="144">
        <f>J58/G58*100</f>
        <v>125.18989940463972</v>
      </c>
    </row>
    <row r="59" spans="1:17" s="145" customFormat="1" ht="14.25" customHeight="1">
      <c r="A59" s="372"/>
      <c r="B59" s="383"/>
      <c r="C59" s="141" t="s">
        <v>27</v>
      </c>
      <c r="D59" s="370" t="s">
        <v>138</v>
      </c>
      <c r="E59" s="370"/>
      <c r="F59" s="143">
        <v>47</v>
      </c>
      <c r="G59" s="140">
        <v>4584</v>
      </c>
      <c r="H59" s="140">
        <v>4700</v>
      </c>
      <c r="I59" s="140">
        <v>0</v>
      </c>
      <c r="J59" s="140">
        <v>5889</v>
      </c>
      <c r="K59" s="287">
        <v>1420</v>
      </c>
      <c r="L59" s="287">
        <v>2500</v>
      </c>
      <c r="M59" s="287">
        <v>3700</v>
      </c>
      <c r="N59" s="310">
        <v>5000</v>
      </c>
      <c r="O59" s="169">
        <f>N59/J59*100</f>
        <v>84.90405841399219</v>
      </c>
      <c r="P59" s="144">
        <f>J59/G59*100</f>
        <v>128.46858638743456</v>
      </c>
      <c r="Q59" s="145">
        <v>628</v>
      </c>
    </row>
    <row r="60" spans="1:16" ht="25.5" customHeight="1">
      <c r="A60" s="372"/>
      <c r="B60" s="383"/>
      <c r="C60" s="141" t="s">
        <v>28</v>
      </c>
      <c r="D60" s="370" t="s">
        <v>139</v>
      </c>
      <c r="E60" s="370"/>
      <c r="F60" s="143">
        <v>48</v>
      </c>
      <c r="G60" s="140">
        <v>35</v>
      </c>
      <c r="H60" s="140">
        <v>20</v>
      </c>
      <c r="I60" s="140">
        <v>0</v>
      </c>
      <c r="J60" s="140">
        <v>35</v>
      </c>
      <c r="K60" s="287">
        <v>15</v>
      </c>
      <c r="L60" s="287">
        <v>20</v>
      </c>
      <c r="M60" s="287">
        <v>25</v>
      </c>
      <c r="N60" s="287">
        <v>30</v>
      </c>
      <c r="O60" s="169">
        <f>N60/J60*100</f>
        <v>85.71428571428571</v>
      </c>
      <c r="P60" s="144">
        <f>J60/G60*100</f>
        <v>100</v>
      </c>
    </row>
    <row r="61" spans="1:16" ht="18" customHeight="1">
      <c r="A61" s="372"/>
      <c r="B61" s="383"/>
      <c r="C61" s="141"/>
      <c r="D61" s="173" t="s">
        <v>77</v>
      </c>
      <c r="E61" s="173" t="s">
        <v>87</v>
      </c>
      <c r="F61" s="143">
        <v>49</v>
      </c>
      <c r="G61" s="140"/>
      <c r="H61" s="165"/>
      <c r="I61" s="140"/>
      <c r="J61" s="165"/>
      <c r="K61" s="302"/>
      <c r="L61" s="302"/>
      <c r="M61" s="302"/>
      <c r="N61" s="302"/>
      <c r="O61" s="169"/>
      <c r="P61" s="144"/>
    </row>
    <row r="62" spans="1:16" ht="28.5" customHeight="1">
      <c r="A62" s="372"/>
      <c r="B62" s="383"/>
      <c r="C62" s="141" t="s">
        <v>30</v>
      </c>
      <c r="D62" s="376" t="s">
        <v>267</v>
      </c>
      <c r="E62" s="377"/>
      <c r="F62" s="143">
        <v>50</v>
      </c>
      <c r="G62" s="140">
        <f aca="true" t="shared" si="13" ref="G62:N62">G63+G65</f>
        <v>35</v>
      </c>
      <c r="H62" s="140">
        <f t="shared" si="13"/>
        <v>43</v>
      </c>
      <c r="I62" s="140">
        <f t="shared" si="13"/>
        <v>0</v>
      </c>
      <c r="J62" s="140">
        <f t="shared" si="13"/>
        <v>34</v>
      </c>
      <c r="K62" s="287">
        <f t="shared" si="13"/>
        <v>8</v>
      </c>
      <c r="L62" s="287">
        <f t="shared" si="13"/>
        <v>23</v>
      </c>
      <c r="M62" s="287">
        <f t="shared" si="13"/>
        <v>30</v>
      </c>
      <c r="N62" s="287">
        <f t="shared" si="13"/>
        <v>40</v>
      </c>
      <c r="O62" s="169">
        <f>N62/J62*100</f>
        <v>117.64705882352942</v>
      </c>
      <c r="P62" s="144">
        <f>J62/G62*100</f>
        <v>97.14285714285714</v>
      </c>
    </row>
    <row r="63" spans="1:16" ht="15.75" customHeight="1">
      <c r="A63" s="372"/>
      <c r="B63" s="383"/>
      <c r="C63" s="141"/>
      <c r="D63" s="173" t="s">
        <v>130</v>
      </c>
      <c r="E63" s="173" t="s">
        <v>164</v>
      </c>
      <c r="F63" s="143">
        <v>51</v>
      </c>
      <c r="G63" s="140">
        <v>16</v>
      </c>
      <c r="H63" s="140">
        <v>18</v>
      </c>
      <c r="I63" s="140">
        <v>0</v>
      </c>
      <c r="J63" s="140">
        <v>15</v>
      </c>
      <c r="K63" s="287">
        <v>3</v>
      </c>
      <c r="L63" s="287">
        <v>8</v>
      </c>
      <c r="M63" s="287">
        <v>10</v>
      </c>
      <c r="N63" s="287">
        <v>15</v>
      </c>
      <c r="O63" s="169">
        <f>N63/J63*100</f>
        <v>100</v>
      </c>
      <c r="P63" s="144">
        <f>J63/G63*100</f>
        <v>93.75</v>
      </c>
    </row>
    <row r="64" spans="1:16" ht="27.75" customHeight="1">
      <c r="A64" s="372"/>
      <c r="B64" s="383"/>
      <c r="C64" s="141"/>
      <c r="D64" s="173"/>
      <c r="E64" s="48" t="s">
        <v>237</v>
      </c>
      <c r="F64" s="143">
        <v>52</v>
      </c>
      <c r="G64" s="165"/>
      <c r="H64" s="165"/>
      <c r="I64" s="140"/>
      <c r="J64" s="165"/>
      <c r="K64" s="302"/>
      <c r="L64" s="302"/>
      <c r="M64" s="302"/>
      <c r="N64" s="302"/>
      <c r="O64" s="169"/>
      <c r="P64" s="144"/>
    </row>
    <row r="65" spans="1:16" ht="20.25" customHeight="1">
      <c r="A65" s="372"/>
      <c r="B65" s="383"/>
      <c r="C65" s="141"/>
      <c r="D65" s="173" t="s">
        <v>140</v>
      </c>
      <c r="E65" s="173" t="s">
        <v>165</v>
      </c>
      <c r="F65" s="143">
        <v>53</v>
      </c>
      <c r="G65" s="140">
        <v>19</v>
      </c>
      <c r="H65" s="140">
        <v>25</v>
      </c>
      <c r="I65" s="140">
        <v>0</v>
      </c>
      <c r="J65" s="140">
        <v>19</v>
      </c>
      <c r="K65" s="287">
        <v>5</v>
      </c>
      <c r="L65" s="287">
        <v>15</v>
      </c>
      <c r="M65" s="287">
        <v>20</v>
      </c>
      <c r="N65" s="287">
        <v>25</v>
      </c>
      <c r="O65" s="169">
        <f>N65/J65*100</f>
        <v>131.57894736842107</v>
      </c>
      <c r="P65" s="144">
        <f>J65/G65*100</f>
        <v>100</v>
      </c>
    </row>
    <row r="66" spans="1:16" ht="38.25" customHeight="1">
      <c r="A66" s="372"/>
      <c r="B66" s="383"/>
      <c r="C66" s="141"/>
      <c r="D66" s="173"/>
      <c r="E66" s="48" t="s">
        <v>235</v>
      </c>
      <c r="F66" s="143">
        <v>54</v>
      </c>
      <c r="G66" s="140"/>
      <c r="H66" s="165"/>
      <c r="I66" s="140"/>
      <c r="J66" s="165"/>
      <c r="K66" s="302"/>
      <c r="L66" s="302"/>
      <c r="M66" s="302"/>
      <c r="N66" s="302"/>
      <c r="O66" s="169"/>
      <c r="P66" s="144"/>
    </row>
    <row r="67" spans="1:16" ht="53.25" customHeight="1">
      <c r="A67" s="372"/>
      <c r="B67" s="383"/>
      <c r="C67" s="141"/>
      <c r="D67" s="173"/>
      <c r="E67" s="48" t="s">
        <v>236</v>
      </c>
      <c r="F67" s="143">
        <v>55</v>
      </c>
      <c r="G67" s="140"/>
      <c r="H67" s="165"/>
      <c r="I67" s="140"/>
      <c r="J67" s="165"/>
      <c r="K67" s="302"/>
      <c r="L67" s="302"/>
      <c r="M67" s="302"/>
      <c r="N67" s="302"/>
      <c r="O67" s="169"/>
      <c r="P67" s="144"/>
    </row>
    <row r="68" spans="1:16" ht="13.5" customHeight="1">
      <c r="A68" s="372"/>
      <c r="B68" s="383"/>
      <c r="C68" s="141"/>
      <c r="D68" s="173"/>
      <c r="E68" s="48" t="s">
        <v>218</v>
      </c>
      <c r="F68" s="143">
        <v>56</v>
      </c>
      <c r="G68" s="165"/>
      <c r="H68" s="165"/>
      <c r="I68" s="140"/>
      <c r="J68" s="165"/>
      <c r="K68" s="302"/>
      <c r="L68" s="302"/>
      <c r="M68" s="302"/>
      <c r="N68" s="302"/>
      <c r="O68" s="169"/>
      <c r="P68" s="144"/>
    </row>
    <row r="69" spans="1:16" ht="27" customHeight="1">
      <c r="A69" s="372"/>
      <c r="B69" s="383"/>
      <c r="C69" s="141" t="s">
        <v>32</v>
      </c>
      <c r="D69" s="362" t="s">
        <v>268</v>
      </c>
      <c r="E69" s="365"/>
      <c r="F69" s="143">
        <v>57</v>
      </c>
      <c r="G69" s="140">
        <f aca="true" t="shared" si="14" ref="G69:N69">G70+G71+G72+G73</f>
        <v>0</v>
      </c>
      <c r="H69" s="140">
        <f t="shared" si="14"/>
        <v>0</v>
      </c>
      <c r="I69" s="140">
        <f t="shared" si="14"/>
        <v>0</v>
      </c>
      <c r="J69" s="140">
        <f t="shared" si="14"/>
        <v>0</v>
      </c>
      <c r="K69" s="287">
        <f t="shared" si="14"/>
        <v>0</v>
      </c>
      <c r="L69" s="287">
        <f t="shared" si="14"/>
        <v>0</v>
      </c>
      <c r="M69" s="287">
        <f t="shared" si="14"/>
        <v>0</v>
      </c>
      <c r="N69" s="287">
        <f t="shared" si="14"/>
        <v>0</v>
      </c>
      <c r="O69" s="169"/>
      <c r="P69" s="144"/>
    </row>
    <row r="70" spans="1:16" ht="31.5" customHeight="1">
      <c r="A70" s="372"/>
      <c r="B70" s="383"/>
      <c r="C70" s="141"/>
      <c r="D70" s="142" t="s">
        <v>219</v>
      </c>
      <c r="E70" s="174" t="s">
        <v>335</v>
      </c>
      <c r="F70" s="143">
        <v>58</v>
      </c>
      <c r="G70" s="165"/>
      <c r="H70" s="165"/>
      <c r="I70" s="140"/>
      <c r="J70" s="165"/>
      <c r="K70" s="302"/>
      <c r="L70" s="302"/>
      <c r="M70" s="302"/>
      <c r="N70" s="302"/>
      <c r="O70" s="169"/>
      <c r="P70" s="144"/>
    </row>
    <row r="71" spans="1:16" ht="27" customHeight="1">
      <c r="A71" s="372"/>
      <c r="B71" s="383"/>
      <c r="C71" s="141"/>
      <c r="D71" s="142" t="s">
        <v>220</v>
      </c>
      <c r="E71" s="174" t="s">
        <v>336</v>
      </c>
      <c r="F71" s="143">
        <v>59</v>
      </c>
      <c r="G71" s="165"/>
      <c r="H71" s="165"/>
      <c r="I71" s="140"/>
      <c r="J71" s="165"/>
      <c r="K71" s="302"/>
      <c r="L71" s="302"/>
      <c r="M71" s="302"/>
      <c r="N71" s="302"/>
      <c r="O71" s="169"/>
      <c r="P71" s="144"/>
    </row>
    <row r="72" spans="1:16" ht="15" customHeight="1">
      <c r="A72" s="372"/>
      <c r="B72" s="383"/>
      <c r="C72" s="141"/>
      <c r="D72" s="142" t="s">
        <v>221</v>
      </c>
      <c r="E72" s="174" t="s">
        <v>337</v>
      </c>
      <c r="F72" s="143">
        <v>60</v>
      </c>
      <c r="G72" s="165"/>
      <c r="H72" s="165"/>
      <c r="I72" s="140"/>
      <c r="J72" s="165"/>
      <c r="K72" s="302"/>
      <c r="L72" s="302"/>
      <c r="M72" s="302"/>
      <c r="N72" s="302"/>
      <c r="O72" s="169"/>
      <c r="P72" s="144"/>
    </row>
    <row r="73" spans="1:16" ht="16.5" customHeight="1">
      <c r="A73" s="372"/>
      <c r="B73" s="383"/>
      <c r="C73" s="141"/>
      <c r="D73" s="142" t="s">
        <v>222</v>
      </c>
      <c r="E73" s="174" t="s">
        <v>338</v>
      </c>
      <c r="F73" s="143">
        <v>61</v>
      </c>
      <c r="G73" s="165"/>
      <c r="H73" s="165"/>
      <c r="I73" s="140"/>
      <c r="J73" s="165"/>
      <c r="K73" s="302"/>
      <c r="L73" s="302"/>
      <c r="M73" s="302"/>
      <c r="N73" s="302"/>
      <c r="O73" s="169"/>
      <c r="P73" s="144"/>
    </row>
    <row r="74" spans="1:16" ht="14.25" customHeight="1">
      <c r="A74" s="372"/>
      <c r="B74" s="383"/>
      <c r="C74" s="141" t="s">
        <v>33</v>
      </c>
      <c r="D74" s="362" t="s">
        <v>141</v>
      </c>
      <c r="E74" s="362"/>
      <c r="F74" s="143">
        <v>62</v>
      </c>
      <c r="G74" s="140"/>
      <c r="H74" s="165"/>
      <c r="I74" s="140"/>
      <c r="J74" s="140">
        <v>5</v>
      </c>
      <c r="K74" s="302"/>
      <c r="L74" s="287"/>
      <c r="M74" s="287"/>
      <c r="N74" s="287"/>
      <c r="O74" s="169"/>
      <c r="P74" s="144"/>
    </row>
    <row r="75" spans="1:16" ht="16.5" customHeight="1">
      <c r="A75" s="372"/>
      <c r="B75" s="383"/>
      <c r="C75" s="141" t="s">
        <v>39</v>
      </c>
      <c r="D75" s="362" t="s">
        <v>314</v>
      </c>
      <c r="E75" s="362"/>
      <c r="F75" s="143">
        <v>63</v>
      </c>
      <c r="G75" s="140">
        <v>106</v>
      </c>
      <c r="H75" s="140">
        <v>108</v>
      </c>
      <c r="I75" s="140">
        <v>0</v>
      </c>
      <c r="J75" s="140">
        <v>7</v>
      </c>
      <c r="K75" s="287">
        <v>1</v>
      </c>
      <c r="L75" s="287">
        <v>5</v>
      </c>
      <c r="M75" s="287">
        <v>6</v>
      </c>
      <c r="N75" s="287">
        <v>7</v>
      </c>
      <c r="O75" s="169">
        <f>N75/J75*100</f>
        <v>100</v>
      </c>
      <c r="P75" s="144">
        <f>J75/G75*100</f>
        <v>6.60377358490566</v>
      </c>
    </row>
    <row r="76" spans="1:16" ht="15.75" customHeight="1">
      <c r="A76" s="372"/>
      <c r="B76" s="383"/>
      <c r="C76" s="141"/>
      <c r="D76" s="362" t="s">
        <v>269</v>
      </c>
      <c r="E76" s="362"/>
      <c r="F76" s="143">
        <v>64</v>
      </c>
      <c r="G76" s="140">
        <f aca="true" t="shared" si="15" ref="G76:N76">G77+G78</f>
        <v>4</v>
      </c>
      <c r="H76" s="140">
        <f t="shared" si="15"/>
        <v>0</v>
      </c>
      <c r="I76" s="140">
        <f t="shared" si="15"/>
        <v>0</v>
      </c>
      <c r="J76" s="140">
        <f t="shared" si="15"/>
        <v>0</v>
      </c>
      <c r="K76" s="287">
        <f t="shared" si="15"/>
        <v>0</v>
      </c>
      <c r="L76" s="287">
        <f t="shared" si="15"/>
        <v>0</v>
      </c>
      <c r="M76" s="287">
        <f t="shared" si="15"/>
        <v>0</v>
      </c>
      <c r="N76" s="287">
        <f t="shared" si="15"/>
        <v>0</v>
      </c>
      <c r="O76" s="169"/>
      <c r="P76" s="144"/>
    </row>
    <row r="77" spans="1:16" ht="13.5" customHeight="1">
      <c r="A77" s="372"/>
      <c r="B77" s="383"/>
      <c r="C77" s="141"/>
      <c r="D77" s="363" t="s">
        <v>92</v>
      </c>
      <c r="E77" s="363"/>
      <c r="F77" s="143">
        <v>65</v>
      </c>
      <c r="G77" s="140">
        <v>4</v>
      </c>
      <c r="H77" s="140">
        <v>0</v>
      </c>
      <c r="I77" s="140">
        <v>0</v>
      </c>
      <c r="J77" s="140">
        <v>0</v>
      </c>
      <c r="K77" s="287">
        <v>0</v>
      </c>
      <c r="L77" s="287">
        <v>0</v>
      </c>
      <c r="M77" s="287">
        <v>0</v>
      </c>
      <c r="N77" s="287">
        <v>0</v>
      </c>
      <c r="O77" s="169"/>
      <c r="P77" s="144"/>
    </row>
    <row r="78" spans="1:16" ht="12.75" customHeight="1">
      <c r="A78" s="372"/>
      <c r="B78" s="383"/>
      <c r="C78" s="141"/>
      <c r="D78" s="363" t="s">
        <v>93</v>
      </c>
      <c r="E78" s="363"/>
      <c r="F78" s="143">
        <v>66</v>
      </c>
      <c r="G78" s="140">
        <v>0</v>
      </c>
      <c r="H78" s="140"/>
      <c r="I78" s="140"/>
      <c r="J78" s="140"/>
      <c r="K78" s="287"/>
      <c r="L78" s="287"/>
      <c r="M78" s="287"/>
      <c r="N78" s="287"/>
      <c r="O78" s="169"/>
      <c r="P78" s="144"/>
    </row>
    <row r="79" spans="1:16" ht="15.75" customHeight="1">
      <c r="A79" s="372"/>
      <c r="B79" s="383"/>
      <c r="C79" s="141" t="s">
        <v>40</v>
      </c>
      <c r="D79" s="362" t="s">
        <v>142</v>
      </c>
      <c r="E79" s="362"/>
      <c r="F79" s="143">
        <v>67</v>
      </c>
      <c r="G79" s="140">
        <v>54</v>
      </c>
      <c r="H79" s="140">
        <v>80</v>
      </c>
      <c r="I79" s="140">
        <v>0</v>
      </c>
      <c r="J79" s="140">
        <v>68</v>
      </c>
      <c r="K79" s="287">
        <v>20</v>
      </c>
      <c r="L79" s="287">
        <v>40</v>
      </c>
      <c r="M79" s="287">
        <v>60</v>
      </c>
      <c r="N79" s="287">
        <v>80</v>
      </c>
      <c r="O79" s="169">
        <f aca="true" t="shared" si="16" ref="O79:O141">N79/J79*100</f>
        <v>117.64705882352942</v>
      </c>
      <c r="P79" s="144">
        <f aca="true" t="shared" si="17" ref="P79:P141">J79/G79*100</f>
        <v>125.92592592592592</v>
      </c>
    </row>
    <row r="80" spans="1:16" ht="14.25" customHeight="1">
      <c r="A80" s="372"/>
      <c r="B80" s="383"/>
      <c r="C80" s="141" t="s">
        <v>42</v>
      </c>
      <c r="D80" s="362" t="s">
        <v>143</v>
      </c>
      <c r="E80" s="362"/>
      <c r="F80" s="143">
        <v>68</v>
      </c>
      <c r="G80" s="140">
        <v>8</v>
      </c>
      <c r="H80" s="140">
        <v>8</v>
      </c>
      <c r="I80" s="140">
        <v>0</v>
      </c>
      <c r="J80" s="140">
        <v>9</v>
      </c>
      <c r="K80" s="287">
        <v>2</v>
      </c>
      <c r="L80" s="287">
        <v>4</v>
      </c>
      <c r="M80" s="287">
        <v>7</v>
      </c>
      <c r="N80" s="287">
        <v>9</v>
      </c>
      <c r="O80" s="169">
        <f t="shared" si="16"/>
        <v>100</v>
      </c>
      <c r="P80" s="144">
        <f t="shared" si="17"/>
        <v>112.5</v>
      </c>
    </row>
    <row r="81" spans="1:16" ht="26.25" customHeight="1">
      <c r="A81" s="372"/>
      <c r="B81" s="383"/>
      <c r="C81" s="141" t="s">
        <v>43</v>
      </c>
      <c r="D81" s="362" t="s">
        <v>231</v>
      </c>
      <c r="E81" s="362"/>
      <c r="F81" s="143">
        <v>69</v>
      </c>
      <c r="G81" s="140">
        <f aca="true" t="shared" si="18" ref="G81:N81">G82+G83+G84+G85+G87+G88+G89</f>
        <v>49</v>
      </c>
      <c r="H81" s="140">
        <f t="shared" si="18"/>
        <v>52</v>
      </c>
      <c r="I81" s="140">
        <f t="shared" si="18"/>
        <v>0</v>
      </c>
      <c r="J81" s="140">
        <f t="shared" si="18"/>
        <v>51</v>
      </c>
      <c r="K81" s="287">
        <f t="shared" si="18"/>
        <v>8</v>
      </c>
      <c r="L81" s="287">
        <f t="shared" si="18"/>
        <v>26</v>
      </c>
      <c r="M81" s="287">
        <f t="shared" si="18"/>
        <v>39</v>
      </c>
      <c r="N81" s="287">
        <f t="shared" si="18"/>
        <v>57</v>
      </c>
      <c r="O81" s="169">
        <f t="shared" si="16"/>
        <v>111.76470588235294</v>
      </c>
      <c r="P81" s="144">
        <f t="shared" si="17"/>
        <v>104.08163265306123</v>
      </c>
    </row>
    <row r="82" spans="1:16" ht="15" customHeight="1">
      <c r="A82" s="372"/>
      <c r="B82" s="383"/>
      <c r="C82" s="141"/>
      <c r="D82" s="142" t="s">
        <v>144</v>
      </c>
      <c r="E82" s="142" t="s">
        <v>88</v>
      </c>
      <c r="F82" s="143">
        <v>70</v>
      </c>
      <c r="G82" s="140">
        <v>5</v>
      </c>
      <c r="H82" s="140">
        <v>8</v>
      </c>
      <c r="I82" s="140">
        <v>0</v>
      </c>
      <c r="J82" s="140">
        <v>12</v>
      </c>
      <c r="K82" s="287">
        <v>3</v>
      </c>
      <c r="L82" s="287">
        <v>6</v>
      </c>
      <c r="M82" s="287">
        <v>9</v>
      </c>
      <c r="N82" s="287">
        <v>12</v>
      </c>
      <c r="O82" s="169">
        <f t="shared" si="16"/>
        <v>100</v>
      </c>
      <c r="P82" s="144">
        <f t="shared" si="17"/>
        <v>240</v>
      </c>
    </row>
    <row r="83" spans="1:16" ht="27.75" customHeight="1">
      <c r="A83" s="372"/>
      <c r="B83" s="383"/>
      <c r="C83" s="141"/>
      <c r="D83" s="142" t="s">
        <v>145</v>
      </c>
      <c r="E83" s="142" t="s">
        <v>230</v>
      </c>
      <c r="F83" s="143">
        <v>71</v>
      </c>
      <c r="G83" s="140">
        <v>18</v>
      </c>
      <c r="H83" s="140">
        <v>18</v>
      </c>
      <c r="I83" s="140">
        <v>0</v>
      </c>
      <c r="J83" s="140">
        <v>22</v>
      </c>
      <c r="K83" s="287">
        <v>5</v>
      </c>
      <c r="L83" s="287">
        <v>10</v>
      </c>
      <c r="M83" s="287">
        <v>15</v>
      </c>
      <c r="N83" s="287">
        <v>25</v>
      </c>
      <c r="O83" s="169">
        <f t="shared" si="16"/>
        <v>113.63636363636364</v>
      </c>
      <c r="P83" s="144">
        <f t="shared" si="17"/>
        <v>122.22222222222223</v>
      </c>
    </row>
    <row r="84" spans="1:16" ht="15.75" customHeight="1">
      <c r="A84" s="372"/>
      <c r="B84" s="383"/>
      <c r="C84" s="141"/>
      <c r="D84" s="142" t="s">
        <v>146</v>
      </c>
      <c r="E84" s="142" t="s">
        <v>90</v>
      </c>
      <c r="F84" s="143">
        <v>72</v>
      </c>
      <c r="G84" s="140">
        <v>26</v>
      </c>
      <c r="H84" s="140">
        <v>26</v>
      </c>
      <c r="I84" s="140">
        <v>0</v>
      </c>
      <c r="J84" s="140">
        <v>17</v>
      </c>
      <c r="K84" s="287"/>
      <c r="L84" s="287">
        <v>10</v>
      </c>
      <c r="M84" s="287">
        <v>15</v>
      </c>
      <c r="N84" s="287">
        <v>20</v>
      </c>
      <c r="O84" s="169">
        <f t="shared" si="16"/>
        <v>117.64705882352942</v>
      </c>
      <c r="P84" s="144">
        <f t="shared" si="17"/>
        <v>65.38461538461539</v>
      </c>
    </row>
    <row r="85" spans="1:16" ht="27.75" customHeight="1">
      <c r="A85" s="372"/>
      <c r="B85" s="383"/>
      <c r="C85" s="141"/>
      <c r="D85" s="142" t="s">
        <v>147</v>
      </c>
      <c r="E85" s="142" t="s">
        <v>91</v>
      </c>
      <c r="F85" s="143">
        <v>73</v>
      </c>
      <c r="G85" s="165"/>
      <c r="H85" s="165"/>
      <c r="I85" s="140"/>
      <c r="J85" s="165"/>
      <c r="K85" s="302"/>
      <c r="L85" s="302"/>
      <c r="M85" s="302"/>
      <c r="N85" s="302"/>
      <c r="O85" s="169"/>
      <c r="P85" s="144"/>
    </row>
    <row r="86" spans="1:16" ht="25.5">
      <c r="A86" s="372"/>
      <c r="B86" s="383"/>
      <c r="C86" s="141"/>
      <c r="D86" s="142"/>
      <c r="E86" s="142" t="s">
        <v>315</v>
      </c>
      <c r="F86" s="143">
        <v>74</v>
      </c>
      <c r="G86" s="165"/>
      <c r="H86" s="165"/>
      <c r="I86" s="140"/>
      <c r="J86" s="165"/>
      <c r="K86" s="302"/>
      <c r="L86" s="302"/>
      <c r="M86" s="302"/>
      <c r="N86" s="302"/>
      <c r="O86" s="169"/>
      <c r="P86" s="144"/>
    </row>
    <row r="87" spans="1:16" ht="16.5" customHeight="1">
      <c r="A87" s="372"/>
      <c r="B87" s="383"/>
      <c r="C87" s="141"/>
      <c r="D87" s="142" t="s">
        <v>148</v>
      </c>
      <c r="E87" s="142" t="s">
        <v>151</v>
      </c>
      <c r="F87" s="143">
        <v>75</v>
      </c>
      <c r="G87" s="165"/>
      <c r="H87" s="165"/>
      <c r="I87" s="140"/>
      <c r="J87" s="165"/>
      <c r="K87" s="302"/>
      <c r="L87" s="302"/>
      <c r="M87" s="302"/>
      <c r="N87" s="302"/>
      <c r="O87" s="169"/>
      <c r="P87" s="144"/>
    </row>
    <row r="88" spans="1:16" ht="39" customHeight="1">
      <c r="A88" s="372"/>
      <c r="B88" s="383"/>
      <c r="C88" s="141"/>
      <c r="D88" s="142" t="s">
        <v>149</v>
      </c>
      <c r="E88" s="142" t="s">
        <v>234</v>
      </c>
      <c r="F88" s="143">
        <v>76</v>
      </c>
      <c r="G88" s="165"/>
      <c r="H88" s="165"/>
      <c r="I88" s="140"/>
      <c r="J88" s="165"/>
      <c r="K88" s="302"/>
      <c r="L88" s="302"/>
      <c r="M88" s="302"/>
      <c r="N88" s="302"/>
      <c r="O88" s="169"/>
      <c r="P88" s="144"/>
    </row>
    <row r="89" spans="1:16" ht="25.5">
      <c r="A89" s="372"/>
      <c r="B89" s="383"/>
      <c r="C89" s="141"/>
      <c r="D89" s="142" t="s">
        <v>150</v>
      </c>
      <c r="E89" s="142" t="s">
        <v>152</v>
      </c>
      <c r="F89" s="143">
        <v>77</v>
      </c>
      <c r="G89" s="165"/>
      <c r="H89" s="165"/>
      <c r="I89" s="140"/>
      <c r="J89" s="165"/>
      <c r="K89" s="302"/>
      <c r="L89" s="302"/>
      <c r="M89" s="302"/>
      <c r="N89" s="302"/>
      <c r="O89" s="169"/>
      <c r="P89" s="144"/>
    </row>
    <row r="90" spans="1:16" ht="13.5" customHeight="1">
      <c r="A90" s="372"/>
      <c r="B90" s="383"/>
      <c r="C90" s="141" t="s">
        <v>89</v>
      </c>
      <c r="D90" s="362" t="s">
        <v>46</v>
      </c>
      <c r="E90" s="362"/>
      <c r="F90" s="143">
        <v>78</v>
      </c>
      <c r="G90" s="165"/>
      <c r="H90" s="165"/>
      <c r="I90" s="140"/>
      <c r="J90" s="165"/>
      <c r="K90" s="302"/>
      <c r="L90" s="302"/>
      <c r="M90" s="302"/>
      <c r="N90" s="302"/>
      <c r="O90" s="169"/>
      <c r="P90" s="144"/>
    </row>
    <row r="91" spans="1:16" ht="37.5" customHeight="1">
      <c r="A91" s="372"/>
      <c r="B91" s="383"/>
      <c r="C91" s="370" t="s">
        <v>270</v>
      </c>
      <c r="D91" s="370"/>
      <c r="E91" s="370"/>
      <c r="F91" s="143">
        <v>79</v>
      </c>
      <c r="G91" s="140">
        <f aca="true" t="shared" si="19" ref="G91:N91">G92+G93+G94+G95+G96+G97</f>
        <v>2077</v>
      </c>
      <c r="H91" s="140">
        <f t="shared" si="19"/>
        <v>2349</v>
      </c>
      <c r="I91" s="140">
        <f t="shared" si="19"/>
        <v>0</v>
      </c>
      <c r="J91" s="140">
        <f t="shared" si="19"/>
        <v>1958</v>
      </c>
      <c r="K91" s="287">
        <f t="shared" si="19"/>
        <v>517</v>
      </c>
      <c r="L91" s="287">
        <f t="shared" si="19"/>
        <v>998</v>
      </c>
      <c r="M91" s="287">
        <f t="shared" si="19"/>
        <v>1435</v>
      </c>
      <c r="N91" s="287">
        <f t="shared" si="19"/>
        <v>1958</v>
      </c>
      <c r="O91" s="169">
        <f t="shared" si="16"/>
        <v>100</v>
      </c>
      <c r="P91" s="144">
        <f t="shared" si="17"/>
        <v>94.2705825710159</v>
      </c>
    </row>
    <row r="92" spans="1:16" ht="24.75" customHeight="1">
      <c r="A92" s="372"/>
      <c r="B92" s="383"/>
      <c r="C92" s="141" t="s">
        <v>27</v>
      </c>
      <c r="D92" s="378" t="s">
        <v>100</v>
      </c>
      <c r="E92" s="374"/>
      <c r="F92" s="143">
        <v>80</v>
      </c>
      <c r="G92" s="165"/>
      <c r="H92" s="140"/>
      <c r="I92" s="140"/>
      <c r="J92" s="140"/>
      <c r="K92" s="287"/>
      <c r="L92" s="287"/>
      <c r="M92" s="287"/>
      <c r="N92" s="287"/>
      <c r="O92" s="169"/>
      <c r="P92" s="144"/>
    </row>
    <row r="93" spans="1:16" ht="27" customHeight="1">
      <c r="A93" s="372"/>
      <c r="B93" s="383"/>
      <c r="C93" s="141" t="s">
        <v>28</v>
      </c>
      <c r="D93" s="373" t="s">
        <v>101</v>
      </c>
      <c r="E93" s="374"/>
      <c r="F93" s="143">
        <v>81</v>
      </c>
      <c r="G93" s="140">
        <v>1350</v>
      </c>
      <c r="H93" s="140">
        <v>1337</v>
      </c>
      <c r="I93" s="140">
        <v>0</v>
      </c>
      <c r="J93" s="140">
        <v>1017</v>
      </c>
      <c r="K93" s="287">
        <v>238</v>
      </c>
      <c r="L93" s="287">
        <v>476</v>
      </c>
      <c r="M93" s="287">
        <v>719</v>
      </c>
      <c r="N93" s="287">
        <v>957</v>
      </c>
      <c r="O93" s="169">
        <f t="shared" si="16"/>
        <v>94.10029498525073</v>
      </c>
      <c r="P93" s="144">
        <f t="shared" si="17"/>
        <v>75.33333333333333</v>
      </c>
    </row>
    <row r="94" spans="1:16" ht="15" customHeight="1">
      <c r="A94" s="372"/>
      <c r="B94" s="383"/>
      <c r="C94" s="141" t="s">
        <v>30</v>
      </c>
      <c r="D94" s="373" t="s">
        <v>102</v>
      </c>
      <c r="E94" s="374"/>
      <c r="F94" s="143">
        <v>82</v>
      </c>
      <c r="G94" s="140">
        <v>14</v>
      </c>
      <c r="H94" s="140">
        <v>28</v>
      </c>
      <c r="I94" s="140">
        <v>0</v>
      </c>
      <c r="J94" s="140">
        <v>46</v>
      </c>
      <c r="K94" s="287">
        <v>4</v>
      </c>
      <c r="L94" s="287">
        <v>17</v>
      </c>
      <c r="M94" s="287">
        <v>36</v>
      </c>
      <c r="N94" s="287">
        <v>46</v>
      </c>
      <c r="O94" s="169">
        <f t="shared" si="16"/>
        <v>100</v>
      </c>
      <c r="P94" s="144">
        <f t="shared" si="17"/>
        <v>328.57142857142856</v>
      </c>
    </row>
    <row r="95" spans="1:16" ht="15" customHeight="1">
      <c r="A95" s="372"/>
      <c r="B95" s="383"/>
      <c r="C95" s="141" t="s">
        <v>32</v>
      </c>
      <c r="D95" s="373" t="s">
        <v>245</v>
      </c>
      <c r="E95" s="374"/>
      <c r="F95" s="143">
        <v>83</v>
      </c>
      <c r="G95" s="165"/>
      <c r="H95" s="140"/>
      <c r="I95" s="140"/>
      <c r="J95" s="140"/>
      <c r="K95" s="287"/>
      <c r="L95" s="287"/>
      <c r="M95" s="287"/>
      <c r="N95" s="287"/>
      <c r="O95" s="169"/>
      <c r="P95" s="144"/>
    </row>
    <row r="96" spans="1:16" ht="15" customHeight="1">
      <c r="A96" s="372"/>
      <c r="B96" s="383"/>
      <c r="C96" s="141" t="s">
        <v>33</v>
      </c>
      <c r="D96" s="373" t="s">
        <v>103</v>
      </c>
      <c r="E96" s="374"/>
      <c r="F96" s="143">
        <v>84</v>
      </c>
      <c r="G96" s="165"/>
      <c r="H96" s="140"/>
      <c r="I96" s="140"/>
      <c r="J96" s="140"/>
      <c r="K96" s="287"/>
      <c r="L96" s="287"/>
      <c r="M96" s="287"/>
      <c r="N96" s="287"/>
      <c r="O96" s="169"/>
      <c r="P96" s="144"/>
    </row>
    <row r="97" spans="1:16" ht="15" customHeight="1">
      <c r="A97" s="372"/>
      <c r="B97" s="383"/>
      <c r="C97" s="141" t="s">
        <v>39</v>
      </c>
      <c r="D97" s="373" t="s">
        <v>117</v>
      </c>
      <c r="E97" s="375"/>
      <c r="F97" s="143">
        <v>85</v>
      </c>
      <c r="G97" s="140">
        <v>713</v>
      </c>
      <c r="H97" s="140">
        <v>984</v>
      </c>
      <c r="I97" s="140">
        <v>0</v>
      </c>
      <c r="J97" s="140">
        <v>895</v>
      </c>
      <c r="K97" s="287">
        <v>275</v>
      </c>
      <c r="L97" s="287">
        <v>505</v>
      </c>
      <c r="M97" s="287">
        <v>680</v>
      </c>
      <c r="N97" s="287">
        <v>955</v>
      </c>
      <c r="O97" s="169">
        <f t="shared" si="16"/>
        <v>106.70391061452513</v>
      </c>
      <c r="P97" s="144">
        <f t="shared" si="17"/>
        <v>125.52594670406731</v>
      </c>
    </row>
    <row r="98" spans="1:16" s="145" customFormat="1" ht="28.5" customHeight="1">
      <c r="A98" s="372"/>
      <c r="B98" s="383"/>
      <c r="C98" s="376" t="s">
        <v>316</v>
      </c>
      <c r="D98" s="398"/>
      <c r="E98" s="377"/>
      <c r="F98" s="143">
        <v>86</v>
      </c>
      <c r="G98" s="140">
        <f aca="true" t="shared" si="20" ref="G98:N98">G99+G112+G116+G125</f>
        <v>27580</v>
      </c>
      <c r="H98" s="140">
        <f t="shared" si="20"/>
        <v>34990</v>
      </c>
      <c r="I98" s="140">
        <f t="shared" si="20"/>
        <v>0</v>
      </c>
      <c r="J98" s="140">
        <f t="shared" si="20"/>
        <v>34106</v>
      </c>
      <c r="K98" s="287">
        <f t="shared" si="20"/>
        <v>8575</v>
      </c>
      <c r="L98" s="287">
        <f t="shared" si="20"/>
        <v>18411</v>
      </c>
      <c r="M98" s="287">
        <f t="shared" si="20"/>
        <v>28032</v>
      </c>
      <c r="N98" s="287">
        <f t="shared" si="20"/>
        <v>37324</v>
      </c>
      <c r="O98" s="169">
        <f t="shared" si="16"/>
        <v>109.43528997830295</v>
      </c>
      <c r="P98" s="144">
        <f t="shared" si="17"/>
        <v>123.66207396664251</v>
      </c>
    </row>
    <row r="99" spans="1:16" ht="15">
      <c r="A99" s="372"/>
      <c r="B99" s="383"/>
      <c r="C99" s="141" t="s">
        <v>246</v>
      </c>
      <c r="D99" s="376" t="s">
        <v>273</v>
      </c>
      <c r="E99" s="377"/>
      <c r="F99" s="143">
        <v>87</v>
      </c>
      <c r="G99" s="140">
        <f aca="true" t="shared" si="21" ref="G99:N99">G100+G104</f>
        <v>26675</v>
      </c>
      <c r="H99" s="140">
        <f t="shared" si="21"/>
        <v>33960</v>
      </c>
      <c r="I99" s="140">
        <f t="shared" si="21"/>
        <v>0</v>
      </c>
      <c r="J99" s="140">
        <f t="shared" si="21"/>
        <v>33237</v>
      </c>
      <c r="K99" s="287">
        <f t="shared" si="21"/>
        <v>8350</v>
      </c>
      <c r="L99" s="287">
        <f t="shared" si="21"/>
        <v>17946</v>
      </c>
      <c r="M99" s="287">
        <f t="shared" si="21"/>
        <v>27327</v>
      </c>
      <c r="N99" s="287">
        <f t="shared" si="21"/>
        <v>36384</v>
      </c>
      <c r="O99" s="169">
        <f t="shared" si="16"/>
        <v>109.46836357071939</v>
      </c>
      <c r="P99" s="144">
        <f t="shared" si="17"/>
        <v>124.59981255857544</v>
      </c>
    </row>
    <row r="100" spans="1:16" ht="24.75" customHeight="1">
      <c r="A100" s="372"/>
      <c r="B100" s="383"/>
      <c r="C100" s="141" t="s">
        <v>153</v>
      </c>
      <c r="D100" s="362" t="s">
        <v>274</v>
      </c>
      <c r="E100" s="362"/>
      <c r="F100" s="143">
        <v>88</v>
      </c>
      <c r="G100" s="140">
        <f aca="true" t="shared" si="22" ref="G100:N100">G101+G102+G103</f>
        <v>23410</v>
      </c>
      <c r="H100" s="140">
        <f t="shared" si="22"/>
        <v>29968</v>
      </c>
      <c r="I100" s="140">
        <f t="shared" si="22"/>
        <v>0</v>
      </c>
      <c r="J100" s="140">
        <f t="shared" si="22"/>
        <v>29304</v>
      </c>
      <c r="K100" s="287">
        <f t="shared" si="22"/>
        <v>7563</v>
      </c>
      <c r="L100" s="287">
        <f t="shared" si="22"/>
        <v>16026</v>
      </c>
      <c r="M100" s="287">
        <f t="shared" si="22"/>
        <v>24487</v>
      </c>
      <c r="N100" s="287">
        <f t="shared" si="22"/>
        <v>32470</v>
      </c>
      <c r="O100" s="169">
        <f t="shared" si="16"/>
        <v>110.80398580398581</v>
      </c>
      <c r="P100" s="144">
        <f t="shared" si="17"/>
        <v>125.1772746689449</v>
      </c>
    </row>
    <row r="101" spans="1:16" ht="15" customHeight="1">
      <c r="A101" s="372"/>
      <c r="B101" s="383"/>
      <c r="C101" s="372"/>
      <c r="D101" s="362" t="s">
        <v>169</v>
      </c>
      <c r="E101" s="362"/>
      <c r="F101" s="143">
        <v>89</v>
      </c>
      <c r="G101" s="140">
        <v>19196</v>
      </c>
      <c r="H101" s="140">
        <v>24424</v>
      </c>
      <c r="I101" s="140">
        <v>0</v>
      </c>
      <c r="J101" s="140">
        <v>23443</v>
      </c>
      <c r="K101" s="287">
        <v>6050</v>
      </c>
      <c r="L101" s="287">
        <v>12821</v>
      </c>
      <c r="M101" s="287">
        <v>19590</v>
      </c>
      <c r="N101" s="287">
        <v>25975</v>
      </c>
      <c r="O101" s="169">
        <f t="shared" si="16"/>
        <v>110.8006654438425</v>
      </c>
      <c r="P101" s="144">
        <f t="shared" si="17"/>
        <v>122.12440091685768</v>
      </c>
    </row>
    <row r="102" spans="1:16" ht="25.5" customHeight="1">
      <c r="A102" s="372"/>
      <c r="B102" s="383"/>
      <c r="C102" s="372"/>
      <c r="D102" s="379" t="s">
        <v>185</v>
      </c>
      <c r="E102" s="380"/>
      <c r="F102" s="143">
        <v>90</v>
      </c>
      <c r="G102" s="140">
        <v>4214</v>
      </c>
      <c r="H102" s="140">
        <v>5544</v>
      </c>
      <c r="I102" s="140">
        <v>0</v>
      </c>
      <c r="J102" s="140">
        <v>5861</v>
      </c>
      <c r="K102" s="287">
        <v>1513</v>
      </c>
      <c r="L102" s="287">
        <v>3205</v>
      </c>
      <c r="M102" s="287">
        <v>4897</v>
      </c>
      <c r="N102" s="287">
        <v>6495</v>
      </c>
      <c r="O102" s="169">
        <f t="shared" si="16"/>
        <v>110.81726667804128</v>
      </c>
      <c r="P102" s="144">
        <f t="shared" si="17"/>
        <v>139.08400569530136</v>
      </c>
    </row>
    <row r="103" spans="1:16" ht="12.75" customHeight="1">
      <c r="A103" s="372"/>
      <c r="B103" s="383"/>
      <c r="C103" s="372"/>
      <c r="D103" s="362" t="s">
        <v>170</v>
      </c>
      <c r="E103" s="362"/>
      <c r="F103" s="143">
        <v>91</v>
      </c>
      <c r="G103" s="140">
        <v>0</v>
      </c>
      <c r="H103" s="140">
        <v>0</v>
      </c>
      <c r="I103" s="140">
        <v>0</v>
      </c>
      <c r="J103" s="140">
        <v>0</v>
      </c>
      <c r="K103" s="287"/>
      <c r="L103" s="287">
        <v>0</v>
      </c>
      <c r="M103" s="287">
        <v>0</v>
      </c>
      <c r="N103" s="287">
        <v>0</v>
      </c>
      <c r="O103" s="169"/>
      <c r="P103" s="144"/>
    </row>
    <row r="104" spans="1:16" ht="26.25" customHeight="1">
      <c r="A104" s="372"/>
      <c r="B104" s="383"/>
      <c r="C104" s="141" t="s">
        <v>154</v>
      </c>
      <c r="D104" s="362" t="s">
        <v>271</v>
      </c>
      <c r="E104" s="362"/>
      <c r="F104" s="143">
        <v>92</v>
      </c>
      <c r="G104" s="140">
        <f aca="true" t="shared" si="23" ref="G104:N104">G105+G108+G109+G110+G111</f>
        <v>3265</v>
      </c>
      <c r="H104" s="140">
        <f t="shared" si="23"/>
        <v>3992</v>
      </c>
      <c r="I104" s="140">
        <f t="shared" si="23"/>
        <v>0</v>
      </c>
      <c r="J104" s="140">
        <f t="shared" si="23"/>
        <v>3933</v>
      </c>
      <c r="K104" s="287">
        <f t="shared" si="23"/>
        <v>787</v>
      </c>
      <c r="L104" s="287">
        <f t="shared" si="23"/>
        <v>1920</v>
      </c>
      <c r="M104" s="287">
        <f t="shared" si="23"/>
        <v>2840</v>
      </c>
      <c r="N104" s="287">
        <f t="shared" si="23"/>
        <v>3914</v>
      </c>
      <c r="O104" s="169">
        <f t="shared" si="16"/>
        <v>99.51690821256038</v>
      </c>
      <c r="P104" s="144">
        <f t="shared" si="17"/>
        <v>120.45941807044412</v>
      </c>
    </row>
    <row r="105" spans="1:16" ht="52.5" customHeight="1">
      <c r="A105" s="372"/>
      <c r="B105" s="383"/>
      <c r="C105" s="141"/>
      <c r="D105" s="362" t="s">
        <v>339</v>
      </c>
      <c r="E105" s="362"/>
      <c r="F105" s="143">
        <v>93</v>
      </c>
      <c r="G105" s="140">
        <v>461</v>
      </c>
      <c r="H105" s="140">
        <v>475</v>
      </c>
      <c r="I105" s="140">
        <v>0</v>
      </c>
      <c r="J105" s="140">
        <v>481</v>
      </c>
      <c r="K105" s="287">
        <v>45</v>
      </c>
      <c r="L105" s="287">
        <v>270</v>
      </c>
      <c r="M105" s="287">
        <v>290</v>
      </c>
      <c r="N105" s="287">
        <v>480</v>
      </c>
      <c r="O105" s="169">
        <f t="shared" si="16"/>
        <v>99.7920997920998</v>
      </c>
      <c r="P105" s="144">
        <f t="shared" si="17"/>
        <v>104.33839479392624</v>
      </c>
    </row>
    <row r="106" spans="1:16" ht="26.25" customHeight="1">
      <c r="A106" s="372"/>
      <c r="B106" s="383"/>
      <c r="C106" s="141"/>
      <c r="D106" s="142"/>
      <c r="E106" s="142" t="s">
        <v>232</v>
      </c>
      <c r="F106" s="143">
        <v>94</v>
      </c>
      <c r="G106" s="165"/>
      <c r="H106" s="165"/>
      <c r="I106" s="140"/>
      <c r="J106" s="165"/>
      <c r="K106" s="302"/>
      <c r="L106" s="302"/>
      <c r="M106" s="302"/>
      <c r="N106" s="302"/>
      <c r="O106" s="169"/>
      <c r="P106" s="144"/>
    </row>
    <row r="107" spans="1:16" ht="39.75" customHeight="1">
      <c r="A107" s="372"/>
      <c r="B107" s="383"/>
      <c r="C107" s="141"/>
      <c r="D107" s="142"/>
      <c r="E107" s="142" t="s">
        <v>233</v>
      </c>
      <c r="F107" s="143">
        <v>95</v>
      </c>
      <c r="G107" s="140">
        <v>0</v>
      </c>
      <c r="H107" s="140">
        <v>0</v>
      </c>
      <c r="I107" s="140">
        <v>0</v>
      </c>
      <c r="J107" s="140">
        <v>0</v>
      </c>
      <c r="K107" s="287"/>
      <c r="L107" s="287">
        <v>0</v>
      </c>
      <c r="M107" s="287">
        <v>0</v>
      </c>
      <c r="N107" s="287">
        <v>0</v>
      </c>
      <c r="O107" s="169"/>
      <c r="P107" s="144"/>
    </row>
    <row r="108" spans="1:17" s="145" customFormat="1" ht="13.5" customHeight="1">
      <c r="A108" s="372"/>
      <c r="B108" s="383"/>
      <c r="C108" s="141"/>
      <c r="D108" s="362" t="s">
        <v>94</v>
      </c>
      <c r="E108" s="362"/>
      <c r="F108" s="143">
        <v>96</v>
      </c>
      <c r="G108" s="140">
        <v>2747</v>
      </c>
      <c r="H108" s="140">
        <v>3452</v>
      </c>
      <c r="I108" s="140">
        <v>0</v>
      </c>
      <c r="J108" s="140">
        <v>3356</v>
      </c>
      <c r="K108" s="310">
        <v>719</v>
      </c>
      <c r="L108" s="310">
        <v>1605</v>
      </c>
      <c r="M108" s="310">
        <v>2480</v>
      </c>
      <c r="N108" s="310">
        <v>3335</v>
      </c>
      <c r="O108" s="169">
        <f t="shared" si="16"/>
        <v>99.37425506555422</v>
      </c>
      <c r="P108" s="144">
        <f t="shared" si="17"/>
        <v>122.16963960684384</v>
      </c>
      <c r="Q108" s="145" t="s">
        <v>408</v>
      </c>
    </row>
    <row r="109" spans="1:16" ht="18" customHeight="1">
      <c r="A109" s="372"/>
      <c r="B109" s="383"/>
      <c r="C109" s="141"/>
      <c r="D109" s="362" t="s">
        <v>351</v>
      </c>
      <c r="E109" s="362"/>
      <c r="F109" s="143">
        <v>97</v>
      </c>
      <c r="G109" s="140">
        <v>0</v>
      </c>
      <c r="H109" s="140">
        <v>0</v>
      </c>
      <c r="I109" s="140">
        <v>0</v>
      </c>
      <c r="J109" s="140">
        <v>0</v>
      </c>
      <c r="K109" s="287"/>
      <c r="L109" s="287">
        <v>0</v>
      </c>
      <c r="M109" s="287">
        <v>0</v>
      </c>
      <c r="N109" s="287">
        <v>0</v>
      </c>
      <c r="O109" s="169"/>
      <c r="P109" s="144"/>
    </row>
    <row r="110" spans="1:16" ht="27" customHeight="1">
      <c r="A110" s="372"/>
      <c r="B110" s="383"/>
      <c r="C110" s="141"/>
      <c r="D110" s="362" t="s">
        <v>166</v>
      </c>
      <c r="E110" s="362"/>
      <c r="F110" s="143">
        <v>98</v>
      </c>
      <c r="G110" s="165"/>
      <c r="H110" s="140">
        <v>0</v>
      </c>
      <c r="I110" s="140"/>
      <c r="J110" s="140">
        <v>0</v>
      </c>
      <c r="K110" s="287"/>
      <c r="L110" s="287">
        <v>0</v>
      </c>
      <c r="M110" s="287">
        <v>0</v>
      </c>
      <c r="N110" s="287">
        <v>0</v>
      </c>
      <c r="O110" s="169"/>
      <c r="P110" s="144"/>
    </row>
    <row r="111" spans="1:16" ht="18" customHeight="1">
      <c r="A111" s="372"/>
      <c r="B111" s="383"/>
      <c r="C111" s="141"/>
      <c r="D111" s="362" t="s">
        <v>167</v>
      </c>
      <c r="E111" s="362"/>
      <c r="F111" s="143">
        <v>99</v>
      </c>
      <c r="G111" s="140">
        <v>57</v>
      </c>
      <c r="H111" s="140">
        <v>65</v>
      </c>
      <c r="I111" s="140">
        <v>0</v>
      </c>
      <c r="J111" s="140">
        <v>96</v>
      </c>
      <c r="K111" s="287">
        <v>23</v>
      </c>
      <c r="L111" s="287">
        <v>45</v>
      </c>
      <c r="M111" s="287">
        <v>70</v>
      </c>
      <c r="N111" s="287">
        <v>99</v>
      </c>
      <c r="O111" s="169">
        <f t="shared" si="16"/>
        <v>103.125</v>
      </c>
      <c r="P111" s="144">
        <f t="shared" si="17"/>
        <v>168.42105263157893</v>
      </c>
    </row>
    <row r="112" spans="1:16" ht="25.5" customHeight="1">
      <c r="A112" s="372"/>
      <c r="B112" s="383"/>
      <c r="C112" s="141" t="s">
        <v>155</v>
      </c>
      <c r="D112" s="362" t="s">
        <v>272</v>
      </c>
      <c r="E112" s="362"/>
      <c r="F112" s="143">
        <v>100</v>
      </c>
      <c r="G112" s="140">
        <f aca="true" t="shared" si="24" ref="G112:N112">G113+G114+G115</f>
        <v>165</v>
      </c>
      <c r="H112" s="140">
        <f t="shared" si="24"/>
        <v>150</v>
      </c>
      <c r="I112" s="140">
        <f t="shared" si="24"/>
        <v>0</v>
      </c>
      <c r="J112" s="140">
        <f t="shared" si="24"/>
        <v>3</v>
      </c>
      <c r="K112" s="287">
        <f t="shared" si="24"/>
        <v>0</v>
      </c>
      <c r="L112" s="287">
        <f t="shared" si="24"/>
        <v>0</v>
      </c>
      <c r="M112" s="287">
        <f t="shared" si="24"/>
        <v>0</v>
      </c>
      <c r="N112" s="287">
        <f t="shared" si="24"/>
        <v>0</v>
      </c>
      <c r="O112" s="169">
        <f t="shared" si="16"/>
        <v>0</v>
      </c>
      <c r="P112" s="144">
        <f t="shared" si="17"/>
        <v>1.8181818181818181</v>
      </c>
    </row>
    <row r="113" spans="1:16" ht="27" customHeight="1">
      <c r="A113" s="372"/>
      <c r="B113" s="383"/>
      <c r="C113" s="141"/>
      <c r="D113" s="362" t="s">
        <v>95</v>
      </c>
      <c r="E113" s="362"/>
      <c r="F113" s="143">
        <v>101</v>
      </c>
      <c r="G113" s="140">
        <v>0</v>
      </c>
      <c r="H113" s="140">
        <v>0</v>
      </c>
      <c r="I113" s="140">
        <v>0</v>
      </c>
      <c r="J113" s="140">
        <v>0</v>
      </c>
      <c r="K113" s="287"/>
      <c r="L113" s="287">
        <v>0</v>
      </c>
      <c r="M113" s="287">
        <v>0</v>
      </c>
      <c r="N113" s="287">
        <v>0</v>
      </c>
      <c r="O113" s="169"/>
      <c r="P113" s="144"/>
    </row>
    <row r="114" spans="1:16" ht="24.75" customHeight="1">
      <c r="A114" s="372"/>
      <c r="B114" s="383"/>
      <c r="C114" s="141"/>
      <c r="D114" s="362" t="s">
        <v>96</v>
      </c>
      <c r="E114" s="362"/>
      <c r="F114" s="143">
        <v>102</v>
      </c>
      <c r="G114" s="140">
        <v>165</v>
      </c>
      <c r="H114" s="140">
        <v>150</v>
      </c>
      <c r="I114" s="140">
        <v>0</v>
      </c>
      <c r="J114" s="140">
        <v>3</v>
      </c>
      <c r="K114" s="287"/>
      <c r="L114" s="287"/>
      <c r="M114" s="287"/>
      <c r="N114" s="287"/>
      <c r="O114" s="169">
        <f t="shared" si="16"/>
        <v>0</v>
      </c>
      <c r="P114" s="144">
        <f t="shared" si="17"/>
        <v>1.8181818181818181</v>
      </c>
    </row>
    <row r="115" spans="1:16" ht="38.25" customHeight="1">
      <c r="A115" s="372"/>
      <c r="B115" s="383"/>
      <c r="C115" s="141"/>
      <c r="D115" s="362" t="s">
        <v>168</v>
      </c>
      <c r="E115" s="362"/>
      <c r="F115" s="143">
        <v>103</v>
      </c>
      <c r="G115" s="165"/>
      <c r="H115" s="165"/>
      <c r="I115" s="140"/>
      <c r="J115" s="165"/>
      <c r="K115" s="302"/>
      <c r="L115" s="302"/>
      <c r="M115" s="302"/>
      <c r="N115" s="302"/>
      <c r="O115" s="169"/>
      <c r="P115" s="144"/>
    </row>
    <row r="116" spans="1:16" ht="50.25" customHeight="1">
      <c r="A116" s="372"/>
      <c r="B116" s="383"/>
      <c r="C116" s="141" t="s">
        <v>156</v>
      </c>
      <c r="D116" s="362" t="s">
        <v>298</v>
      </c>
      <c r="E116" s="362"/>
      <c r="F116" s="143">
        <v>104</v>
      </c>
      <c r="G116" s="140">
        <f aca="true" t="shared" si="25" ref="G116:N116">G117+G120+G123+G124</f>
        <v>200</v>
      </c>
      <c r="H116" s="140">
        <f t="shared" si="25"/>
        <v>200</v>
      </c>
      <c r="I116" s="140">
        <f t="shared" si="25"/>
        <v>0</v>
      </c>
      <c r="J116" s="140">
        <f t="shared" si="25"/>
        <v>200</v>
      </c>
      <c r="K116" s="287">
        <f t="shared" si="25"/>
        <v>50</v>
      </c>
      <c r="L116" s="287">
        <f t="shared" si="25"/>
        <v>100</v>
      </c>
      <c r="M116" s="287">
        <f t="shared" si="25"/>
        <v>150</v>
      </c>
      <c r="N116" s="287">
        <f t="shared" si="25"/>
        <v>200</v>
      </c>
      <c r="O116" s="169">
        <f t="shared" si="16"/>
        <v>100</v>
      </c>
      <c r="P116" s="144">
        <f t="shared" si="17"/>
        <v>100</v>
      </c>
    </row>
    <row r="117" spans="1:16" ht="13.5" customHeight="1">
      <c r="A117" s="372"/>
      <c r="B117" s="383"/>
      <c r="C117" s="372"/>
      <c r="D117" s="362" t="s">
        <v>216</v>
      </c>
      <c r="E117" s="362"/>
      <c r="F117" s="143">
        <v>105</v>
      </c>
      <c r="G117" s="140">
        <f aca="true" t="shared" si="26" ref="G117:N117">G118+G119</f>
        <v>200</v>
      </c>
      <c r="H117" s="140">
        <f t="shared" si="26"/>
        <v>200</v>
      </c>
      <c r="I117" s="140">
        <f t="shared" si="26"/>
        <v>0</v>
      </c>
      <c r="J117" s="140">
        <f t="shared" si="26"/>
        <v>200</v>
      </c>
      <c r="K117" s="287">
        <f t="shared" si="26"/>
        <v>50</v>
      </c>
      <c r="L117" s="287">
        <f t="shared" si="26"/>
        <v>100</v>
      </c>
      <c r="M117" s="287">
        <f t="shared" si="26"/>
        <v>150</v>
      </c>
      <c r="N117" s="287">
        <f t="shared" si="26"/>
        <v>200</v>
      </c>
      <c r="O117" s="169">
        <f t="shared" si="16"/>
        <v>100</v>
      </c>
      <c r="P117" s="144">
        <f t="shared" si="17"/>
        <v>100</v>
      </c>
    </row>
    <row r="118" spans="1:16" ht="13.5" customHeight="1">
      <c r="A118" s="372"/>
      <c r="B118" s="383"/>
      <c r="C118" s="372"/>
      <c r="D118" s="142"/>
      <c r="E118" s="176" t="s">
        <v>257</v>
      </c>
      <c r="F118" s="143">
        <v>106</v>
      </c>
      <c r="G118" s="140">
        <v>200</v>
      </c>
      <c r="H118" s="140">
        <v>200</v>
      </c>
      <c r="I118" s="140">
        <v>0</v>
      </c>
      <c r="J118" s="140">
        <v>200</v>
      </c>
      <c r="K118" s="287">
        <v>50</v>
      </c>
      <c r="L118" s="287">
        <v>100</v>
      </c>
      <c r="M118" s="287">
        <v>150</v>
      </c>
      <c r="N118" s="287">
        <v>200</v>
      </c>
      <c r="O118" s="169">
        <f t="shared" si="16"/>
        <v>100</v>
      </c>
      <c r="P118" s="144">
        <f t="shared" si="17"/>
        <v>100</v>
      </c>
    </row>
    <row r="119" spans="1:16" ht="13.5" customHeight="1">
      <c r="A119" s="372"/>
      <c r="B119" s="383"/>
      <c r="C119" s="372"/>
      <c r="D119" s="142"/>
      <c r="E119" s="176" t="s">
        <v>277</v>
      </c>
      <c r="F119" s="143">
        <v>107</v>
      </c>
      <c r="G119" s="165"/>
      <c r="H119" s="165"/>
      <c r="I119" s="140"/>
      <c r="J119" s="165"/>
      <c r="K119" s="302"/>
      <c r="L119" s="302"/>
      <c r="M119" s="302"/>
      <c r="N119" s="302"/>
      <c r="O119" s="169"/>
      <c r="P119" s="144"/>
    </row>
    <row r="120" spans="1:16" ht="27" customHeight="1">
      <c r="A120" s="372"/>
      <c r="B120" s="383"/>
      <c r="C120" s="372"/>
      <c r="D120" s="362" t="s">
        <v>256</v>
      </c>
      <c r="E120" s="362"/>
      <c r="F120" s="143">
        <v>108</v>
      </c>
      <c r="G120" s="165"/>
      <c r="H120" s="165"/>
      <c r="I120" s="140"/>
      <c r="J120" s="165"/>
      <c r="K120" s="302"/>
      <c r="L120" s="302"/>
      <c r="M120" s="302"/>
      <c r="N120" s="302"/>
      <c r="O120" s="169"/>
      <c r="P120" s="144"/>
    </row>
    <row r="121" spans="1:16" ht="14.25" customHeight="1">
      <c r="A121" s="372"/>
      <c r="B121" s="383"/>
      <c r="C121" s="372"/>
      <c r="D121" s="142"/>
      <c r="E121" s="176" t="s">
        <v>257</v>
      </c>
      <c r="F121" s="143">
        <v>109</v>
      </c>
      <c r="G121" s="165"/>
      <c r="H121" s="165"/>
      <c r="I121" s="140"/>
      <c r="J121" s="165"/>
      <c r="K121" s="302"/>
      <c r="L121" s="302"/>
      <c r="M121" s="302"/>
      <c r="N121" s="302"/>
      <c r="O121" s="169"/>
      <c r="P121" s="144"/>
    </row>
    <row r="122" spans="1:16" ht="14.25" customHeight="1">
      <c r="A122" s="372"/>
      <c r="B122" s="383"/>
      <c r="C122" s="372"/>
      <c r="D122" s="142"/>
      <c r="E122" s="176" t="s">
        <v>277</v>
      </c>
      <c r="F122" s="143">
        <v>110</v>
      </c>
      <c r="G122" s="165"/>
      <c r="H122" s="165"/>
      <c r="I122" s="140"/>
      <c r="J122" s="165"/>
      <c r="K122" s="302"/>
      <c r="L122" s="302"/>
      <c r="M122" s="302"/>
      <c r="N122" s="302"/>
      <c r="O122" s="169"/>
      <c r="P122" s="144"/>
    </row>
    <row r="123" spans="1:16" ht="16.5" customHeight="1">
      <c r="A123" s="372"/>
      <c r="B123" s="383"/>
      <c r="C123" s="372"/>
      <c r="D123" s="362" t="s">
        <v>214</v>
      </c>
      <c r="E123" s="362"/>
      <c r="F123" s="143">
        <v>111</v>
      </c>
      <c r="G123" s="165"/>
      <c r="H123" s="165"/>
      <c r="I123" s="140"/>
      <c r="J123" s="165"/>
      <c r="K123" s="302"/>
      <c r="L123" s="302"/>
      <c r="M123" s="302"/>
      <c r="N123" s="302"/>
      <c r="O123" s="169"/>
      <c r="P123" s="144"/>
    </row>
    <row r="124" spans="1:16" ht="26.25" customHeight="1">
      <c r="A124" s="372"/>
      <c r="B124" s="383"/>
      <c r="C124" s="141"/>
      <c r="D124" s="362" t="s">
        <v>215</v>
      </c>
      <c r="E124" s="362"/>
      <c r="F124" s="143">
        <v>112</v>
      </c>
      <c r="G124" s="165"/>
      <c r="H124" s="165"/>
      <c r="I124" s="140"/>
      <c r="J124" s="165"/>
      <c r="K124" s="302"/>
      <c r="L124" s="302"/>
      <c r="M124" s="302"/>
      <c r="N124" s="302"/>
      <c r="O124" s="169"/>
      <c r="P124" s="144"/>
    </row>
    <row r="125" spans="1:16" ht="16.5" customHeight="1">
      <c r="A125" s="372"/>
      <c r="B125" s="383"/>
      <c r="C125" s="141" t="s">
        <v>157</v>
      </c>
      <c r="D125" s="371" t="s">
        <v>352</v>
      </c>
      <c r="E125" s="371"/>
      <c r="F125" s="143">
        <v>113</v>
      </c>
      <c r="G125" s="140">
        <v>540</v>
      </c>
      <c r="H125" s="140">
        <v>680</v>
      </c>
      <c r="I125" s="140">
        <v>0</v>
      </c>
      <c r="J125" s="140">
        <v>666</v>
      </c>
      <c r="K125" s="287">
        <v>175</v>
      </c>
      <c r="L125" s="287">
        <v>365</v>
      </c>
      <c r="M125" s="287">
        <v>555</v>
      </c>
      <c r="N125" s="287">
        <v>740</v>
      </c>
      <c r="O125" s="169">
        <f t="shared" si="16"/>
        <v>111.11111111111111</v>
      </c>
      <c r="P125" s="144">
        <f t="shared" si="17"/>
        <v>123.33333333333334</v>
      </c>
    </row>
    <row r="126" spans="1:16" ht="38.25" customHeight="1">
      <c r="A126" s="372"/>
      <c r="B126" s="383"/>
      <c r="C126" s="408" t="s">
        <v>353</v>
      </c>
      <c r="D126" s="398"/>
      <c r="E126" s="377"/>
      <c r="F126" s="177">
        <v>114</v>
      </c>
      <c r="G126" s="140">
        <f aca="true" t="shared" si="27" ref="G126:N126">G127+G130+G131+G132+G133+G134</f>
        <v>1197</v>
      </c>
      <c r="H126" s="140">
        <f t="shared" si="27"/>
        <v>1261</v>
      </c>
      <c r="I126" s="140">
        <f t="shared" si="27"/>
        <v>0</v>
      </c>
      <c r="J126" s="140">
        <f t="shared" si="27"/>
        <v>1611</v>
      </c>
      <c r="K126" s="287">
        <f t="shared" si="27"/>
        <v>540</v>
      </c>
      <c r="L126" s="287">
        <f t="shared" si="27"/>
        <v>1093</v>
      </c>
      <c r="M126" s="287">
        <f t="shared" si="27"/>
        <v>1635</v>
      </c>
      <c r="N126" s="287">
        <f t="shared" si="27"/>
        <v>2078</v>
      </c>
      <c r="O126" s="169">
        <f t="shared" si="16"/>
        <v>128.98820608317817</v>
      </c>
      <c r="P126" s="144">
        <f t="shared" si="17"/>
        <v>134.58646616541355</v>
      </c>
    </row>
    <row r="127" spans="1:16" ht="27.75" customHeight="1">
      <c r="A127" s="372"/>
      <c r="B127" s="383"/>
      <c r="C127" s="141" t="s">
        <v>27</v>
      </c>
      <c r="D127" s="362" t="s">
        <v>354</v>
      </c>
      <c r="E127" s="362"/>
      <c r="F127" s="177">
        <v>115</v>
      </c>
      <c r="G127" s="140">
        <f>G128+G129</f>
        <v>3</v>
      </c>
      <c r="H127" s="140">
        <f>H128+H129</f>
        <v>1</v>
      </c>
      <c r="I127" s="140">
        <f>I128+I129</f>
        <v>0</v>
      </c>
      <c r="J127" s="140">
        <f>J128+J129</f>
        <v>14</v>
      </c>
      <c r="K127" s="287"/>
      <c r="L127" s="287">
        <f>L128+L129</f>
        <v>12</v>
      </c>
      <c r="M127" s="287">
        <f>M128+M129</f>
        <v>15</v>
      </c>
      <c r="N127" s="287">
        <f>N128+N129</f>
        <v>18</v>
      </c>
      <c r="O127" s="169">
        <f t="shared" si="16"/>
        <v>128.57142857142858</v>
      </c>
      <c r="P127" s="144">
        <f t="shared" si="17"/>
        <v>466.6666666666667</v>
      </c>
    </row>
    <row r="128" spans="1:16" ht="15">
      <c r="A128" s="372"/>
      <c r="B128" s="383"/>
      <c r="C128" s="141"/>
      <c r="D128" s="362" t="s">
        <v>97</v>
      </c>
      <c r="E128" s="362"/>
      <c r="F128" s="143">
        <v>116</v>
      </c>
      <c r="G128" s="140">
        <v>2</v>
      </c>
      <c r="H128" s="140">
        <v>0</v>
      </c>
      <c r="I128" s="140"/>
      <c r="J128" s="140">
        <v>12</v>
      </c>
      <c r="K128" s="287">
        <v>6</v>
      </c>
      <c r="L128" s="287">
        <v>10</v>
      </c>
      <c r="M128" s="287">
        <v>12</v>
      </c>
      <c r="N128" s="287">
        <v>14</v>
      </c>
      <c r="O128" s="169">
        <f t="shared" si="16"/>
        <v>116.66666666666667</v>
      </c>
      <c r="P128" s="144">
        <f t="shared" si="17"/>
        <v>600</v>
      </c>
    </row>
    <row r="129" spans="1:16" ht="15">
      <c r="A129" s="372"/>
      <c r="B129" s="383"/>
      <c r="C129" s="141"/>
      <c r="D129" s="362" t="s">
        <v>98</v>
      </c>
      <c r="E129" s="362"/>
      <c r="F129" s="143">
        <v>117</v>
      </c>
      <c r="G129" s="140">
        <v>1</v>
      </c>
      <c r="H129" s="140">
        <v>1</v>
      </c>
      <c r="I129" s="140"/>
      <c r="J129" s="140">
        <v>2</v>
      </c>
      <c r="K129" s="287">
        <v>1</v>
      </c>
      <c r="L129" s="287">
        <v>2</v>
      </c>
      <c r="M129" s="287">
        <v>3</v>
      </c>
      <c r="N129" s="287">
        <v>4</v>
      </c>
      <c r="O129" s="169">
        <f t="shared" si="16"/>
        <v>200</v>
      </c>
      <c r="P129" s="144">
        <f t="shared" si="17"/>
        <v>200</v>
      </c>
    </row>
    <row r="130" spans="1:16" ht="15">
      <c r="A130" s="372"/>
      <c r="B130" s="383"/>
      <c r="C130" s="141" t="s">
        <v>28</v>
      </c>
      <c r="D130" s="362" t="s">
        <v>99</v>
      </c>
      <c r="E130" s="362"/>
      <c r="F130" s="177">
        <v>118</v>
      </c>
      <c r="G130" s="140">
        <v>0</v>
      </c>
      <c r="H130" s="140"/>
      <c r="I130" s="140"/>
      <c r="J130" s="140"/>
      <c r="K130" s="302"/>
      <c r="L130" s="302"/>
      <c r="M130" s="302"/>
      <c r="N130" s="287"/>
      <c r="O130" s="169"/>
      <c r="P130" s="144"/>
    </row>
    <row r="131" spans="1:16" ht="27" customHeight="1">
      <c r="A131" s="372"/>
      <c r="B131" s="383"/>
      <c r="C131" s="141" t="s">
        <v>30</v>
      </c>
      <c r="D131" s="362" t="s">
        <v>204</v>
      </c>
      <c r="E131" s="362"/>
      <c r="F131" s="177">
        <v>119</v>
      </c>
      <c r="G131" s="165"/>
      <c r="H131" s="165"/>
      <c r="I131" s="140"/>
      <c r="J131" s="165"/>
      <c r="K131" s="302"/>
      <c r="L131" s="302"/>
      <c r="M131" s="302"/>
      <c r="N131" s="302"/>
      <c r="O131" s="169"/>
      <c r="P131" s="144"/>
    </row>
    <row r="132" spans="1:16" ht="16.5" customHeight="1">
      <c r="A132" s="372"/>
      <c r="B132" s="383"/>
      <c r="C132" s="141" t="s">
        <v>32</v>
      </c>
      <c r="D132" s="379" t="s">
        <v>46</v>
      </c>
      <c r="E132" s="380"/>
      <c r="F132" s="177">
        <v>120</v>
      </c>
      <c r="G132" s="140">
        <v>2</v>
      </c>
      <c r="H132" s="140">
        <v>10</v>
      </c>
      <c r="I132" s="140"/>
      <c r="J132" s="140">
        <v>0</v>
      </c>
      <c r="K132" s="287"/>
      <c r="L132" s="287">
        <v>1</v>
      </c>
      <c r="M132" s="287">
        <v>0</v>
      </c>
      <c r="N132" s="287">
        <v>0</v>
      </c>
      <c r="O132" s="169"/>
      <c r="P132" s="144"/>
    </row>
    <row r="133" spans="1:16" ht="26.25" customHeight="1">
      <c r="A133" s="372"/>
      <c r="B133" s="383"/>
      <c r="C133" s="159" t="s">
        <v>33</v>
      </c>
      <c r="D133" s="362" t="s">
        <v>41</v>
      </c>
      <c r="E133" s="362"/>
      <c r="F133" s="177">
        <v>121</v>
      </c>
      <c r="G133" s="140">
        <v>1706</v>
      </c>
      <c r="H133" s="140">
        <v>1750</v>
      </c>
      <c r="I133" s="140">
        <v>0</v>
      </c>
      <c r="J133" s="140">
        <v>2009</v>
      </c>
      <c r="K133" s="287">
        <v>540</v>
      </c>
      <c r="L133" s="287">
        <v>1080</v>
      </c>
      <c r="M133" s="287">
        <v>1620</v>
      </c>
      <c r="N133" s="287">
        <v>2160</v>
      </c>
      <c r="O133" s="169">
        <f t="shared" si="16"/>
        <v>107.51617720258835</v>
      </c>
      <c r="P133" s="144">
        <f t="shared" si="17"/>
        <v>117.76084407971862</v>
      </c>
    </row>
    <row r="134" spans="1:16" ht="26.25" customHeight="1">
      <c r="A134" s="372"/>
      <c r="B134" s="360"/>
      <c r="C134" s="156" t="s">
        <v>229</v>
      </c>
      <c r="D134" s="381" t="s">
        <v>355</v>
      </c>
      <c r="E134" s="382"/>
      <c r="F134" s="177">
        <v>122</v>
      </c>
      <c r="G134" s="140">
        <f aca="true" t="shared" si="28" ref="G134:N134">G135-G138</f>
        <v>-514</v>
      </c>
      <c r="H134" s="140">
        <f t="shared" si="28"/>
        <v>-500</v>
      </c>
      <c r="I134" s="140">
        <f t="shared" si="28"/>
        <v>0</v>
      </c>
      <c r="J134" s="140">
        <f t="shared" si="28"/>
        <v>-412</v>
      </c>
      <c r="K134" s="287">
        <f t="shared" si="28"/>
        <v>0</v>
      </c>
      <c r="L134" s="287">
        <f t="shared" si="28"/>
        <v>0</v>
      </c>
      <c r="M134" s="287">
        <f t="shared" si="28"/>
        <v>0</v>
      </c>
      <c r="N134" s="287">
        <f t="shared" si="28"/>
        <v>-100</v>
      </c>
      <c r="O134" s="169">
        <f t="shared" si="16"/>
        <v>24.271844660194176</v>
      </c>
      <c r="P134" s="144">
        <f t="shared" si="17"/>
        <v>80.1556420233463</v>
      </c>
    </row>
    <row r="135" spans="1:16" ht="15">
      <c r="A135" s="372"/>
      <c r="B135" s="141"/>
      <c r="C135" s="164"/>
      <c r="D135" s="178" t="s">
        <v>134</v>
      </c>
      <c r="E135" s="179" t="s">
        <v>285</v>
      </c>
      <c r="F135" s="143">
        <v>123</v>
      </c>
      <c r="G135" s="140">
        <v>1212</v>
      </c>
      <c r="H135" s="140">
        <v>0</v>
      </c>
      <c r="I135" s="140"/>
      <c r="J135" s="140">
        <v>800</v>
      </c>
      <c r="K135" s="287"/>
      <c r="L135" s="287">
        <v>0</v>
      </c>
      <c r="M135" s="287">
        <v>0</v>
      </c>
      <c r="N135" s="287">
        <v>0</v>
      </c>
      <c r="O135" s="169">
        <f t="shared" si="16"/>
        <v>0</v>
      </c>
      <c r="P135" s="144">
        <f t="shared" si="17"/>
        <v>66.006600660066</v>
      </c>
    </row>
    <row r="136" spans="1:16" ht="25.5">
      <c r="A136" s="372"/>
      <c r="B136" s="141"/>
      <c r="D136" s="178" t="s">
        <v>278</v>
      </c>
      <c r="E136" s="176" t="s">
        <v>286</v>
      </c>
      <c r="F136" s="143">
        <v>124</v>
      </c>
      <c r="G136" s="140"/>
      <c r="H136" s="165"/>
      <c r="I136" s="140"/>
      <c r="J136" s="165"/>
      <c r="K136" s="302"/>
      <c r="L136" s="302"/>
      <c r="M136" s="302"/>
      <c r="N136" s="302"/>
      <c r="O136" s="169"/>
      <c r="P136" s="144"/>
    </row>
    <row r="137" spans="1:16" ht="25.5">
      <c r="A137" s="372"/>
      <c r="B137" s="141"/>
      <c r="D137" s="178" t="s">
        <v>301</v>
      </c>
      <c r="E137" s="181" t="s">
        <v>305</v>
      </c>
      <c r="F137" s="143">
        <v>125</v>
      </c>
      <c r="G137" s="140"/>
      <c r="H137" s="165"/>
      <c r="I137" s="140"/>
      <c r="J137" s="165"/>
      <c r="K137" s="302"/>
      <c r="L137" s="302"/>
      <c r="M137" s="302"/>
      <c r="N137" s="302"/>
      <c r="O137" s="169"/>
      <c r="P137" s="144"/>
    </row>
    <row r="138" spans="1:16" ht="29.25" customHeight="1">
      <c r="A138" s="372"/>
      <c r="B138" s="141"/>
      <c r="D138" s="178" t="s">
        <v>207</v>
      </c>
      <c r="E138" s="179" t="s">
        <v>213</v>
      </c>
      <c r="F138" s="143">
        <v>126</v>
      </c>
      <c r="G138" s="140">
        <f aca="true" t="shared" si="29" ref="G138:N138">G139</f>
        <v>1726</v>
      </c>
      <c r="H138" s="140">
        <f t="shared" si="29"/>
        <v>500</v>
      </c>
      <c r="I138" s="140">
        <f t="shared" si="29"/>
        <v>0</v>
      </c>
      <c r="J138" s="140">
        <f t="shared" si="29"/>
        <v>1212</v>
      </c>
      <c r="K138" s="287">
        <f t="shared" si="29"/>
        <v>0</v>
      </c>
      <c r="L138" s="287">
        <f t="shared" si="29"/>
        <v>0</v>
      </c>
      <c r="M138" s="287">
        <f t="shared" si="29"/>
        <v>0</v>
      </c>
      <c r="N138" s="287">
        <f t="shared" si="29"/>
        <v>100</v>
      </c>
      <c r="O138" s="169">
        <f t="shared" si="16"/>
        <v>8.25082508250825</v>
      </c>
      <c r="P138" s="144">
        <f t="shared" si="17"/>
        <v>70.22016222479722</v>
      </c>
    </row>
    <row r="139" spans="1:16" ht="30.75" customHeight="1">
      <c r="A139" s="372"/>
      <c r="B139" s="141"/>
      <c r="C139" s="141"/>
      <c r="D139" s="142" t="s">
        <v>208</v>
      </c>
      <c r="E139" s="142" t="s">
        <v>366</v>
      </c>
      <c r="F139" s="143">
        <v>127</v>
      </c>
      <c r="G139" s="140">
        <f aca="true" t="shared" si="30" ref="G139:N139">G140+G141+G142</f>
        <v>1726</v>
      </c>
      <c r="H139" s="140">
        <f t="shared" si="30"/>
        <v>500</v>
      </c>
      <c r="I139" s="140">
        <f t="shared" si="30"/>
        <v>0</v>
      </c>
      <c r="J139" s="140">
        <f t="shared" si="30"/>
        <v>1212</v>
      </c>
      <c r="K139" s="287">
        <f t="shared" si="30"/>
        <v>0</v>
      </c>
      <c r="L139" s="287">
        <f t="shared" si="30"/>
        <v>0</v>
      </c>
      <c r="M139" s="287">
        <f t="shared" si="30"/>
        <v>0</v>
      </c>
      <c r="N139" s="287">
        <f t="shared" si="30"/>
        <v>100</v>
      </c>
      <c r="O139" s="169">
        <f t="shared" si="16"/>
        <v>8.25082508250825</v>
      </c>
      <c r="P139" s="144">
        <f t="shared" si="17"/>
        <v>70.22016222479722</v>
      </c>
    </row>
    <row r="140" spans="1:16" ht="13.5" customHeight="1">
      <c r="A140" s="372"/>
      <c r="B140" s="141"/>
      <c r="C140" s="141"/>
      <c r="D140" s="142"/>
      <c r="E140" s="142" t="s">
        <v>223</v>
      </c>
      <c r="F140" s="143">
        <v>128</v>
      </c>
      <c r="G140" s="165"/>
      <c r="H140" s="165"/>
      <c r="I140" s="140"/>
      <c r="J140" s="165"/>
      <c r="K140" s="302"/>
      <c r="L140" s="302"/>
      <c r="M140" s="302"/>
      <c r="N140" s="302"/>
      <c r="O140" s="169"/>
      <c r="P140" s="144"/>
    </row>
    <row r="141" spans="1:16" ht="24" customHeight="1">
      <c r="A141" s="372"/>
      <c r="B141" s="141"/>
      <c r="C141" s="141"/>
      <c r="D141" s="142"/>
      <c r="E141" s="142" t="s">
        <v>224</v>
      </c>
      <c r="F141" s="143">
        <v>129</v>
      </c>
      <c r="G141" s="140">
        <v>1554</v>
      </c>
      <c r="H141" s="140">
        <v>500</v>
      </c>
      <c r="I141" s="140"/>
      <c r="J141" s="140">
        <v>1047</v>
      </c>
      <c r="K141" s="287"/>
      <c r="L141" s="287">
        <v>0</v>
      </c>
      <c r="M141" s="287">
        <v>0</v>
      </c>
      <c r="N141" s="287">
        <v>100</v>
      </c>
      <c r="O141" s="169">
        <f t="shared" si="16"/>
        <v>9.551098376313275</v>
      </c>
      <c r="P141" s="144">
        <f t="shared" si="17"/>
        <v>67.37451737451737</v>
      </c>
    </row>
    <row r="142" spans="1:16" s="145" customFormat="1" ht="13.5" customHeight="1">
      <c r="A142" s="372"/>
      <c r="B142" s="141"/>
      <c r="C142" s="141"/>
      <c r="D142" s="142"/>
      <c r="E142" s="168" t="s">
        <v>225</v>
      </c>
      <c r="F142" s="143">
        <v>130</v>
      </c>
      <c r="G142" s="140">
        <v>172</v>
      </c>
      <c r="H142" s="140">
        <v>0</v>
      </c>
      <c r="I142" s="140"/>
      <c r="J142" s="140">
        <v>165</v>
      </c>
      <c r="K142" s="287"/>
      <c r="L142" s="287">
        <v>0</v>
      </c>
      <c r="M142" s="287">
        <v>0</v>
      </c>
      <c r="N142" s="287">
        <v>0</v>
      </c>
      <c r="O142" s="169">
        <f>N142/J142*100</f>
        <v>0</v>
      </c>
      <c r="P142" s="144">
        <f>J142/G142*100</f>
        <v>95.93023255813954</v>
      </c>
    </row>
    <row r="143" spans="1:16" ht="25.5" customHeight="1">
      <c r="A143" s="372"/>
      <c r="B143" s="141">
        <v>2</v>
      </c>
      <c r="C143" s="141"/>
      <c r="D143" s="362" t="s">
        <v>357</v>
      </c>
      <c r="E143" s="362"/>
      <c r="F143" s="143">
        <v>131</v>
      </c>
      <c r="G143" s="140">
        <f aca="true" t="shared" si="31" ref="G143:N143">G144+G147+G150</f>
        <v>16</v>
      </c>
      <c r="H143" s="140">
        <f t="shared" si="31"/>
        <v>2</v>
      </c>
      <c r="I143" s="140">
        <f t="shared" si="31"/>
        <v>0</v>
      </c>
      <c r="J143" s="140">
        <f t="shared" si="31"/>
        <v>2</v>
      </c>
      <c r="K143" s="287">
        <f t="shared" si="31"/>
        <v>2</v>
      </c>
      <c r="L143" s="287">
        <f t="shared" si="31"/>
        <v>2</v>
      </c>
      <c r="M143" s="287">
        <f t="shared" si="31"/>
        <v>2</v>
      </c>
      <c r="N143" s="287">
        <f t="shared" si="31"/>
        <v>2</v>
      </c>
      <c r="O143" s="169">
        <f>N143/J143*100</f>
        <v>100</v>
      </c>
      <c r="P143" s="144">
        <f>J143/G143*100</f>
        <v>12.5</v>
      </c>
    </row>
    <row r="144" spans="1:16" ht="25.5" customHeight="1">
      <c r="A144" s="372"/>
      <c r="B144" s="372"/>
      <c r="C144" s="141" t="s">
        <v>27</v>
      </c>
      <c r="D144" s="362" t="s">
        <v>356</v>
      </c>
      <c r="E144" s="362"/>
      <c r="F144" s="143">
        <v>132</v>
      </c>
      <c r="G144" s="140">
        <f aca="true" t="shared" si="32" ref="G144:N144">G145+G146</f>
        <v>16</v>
      </c>
      <c r="H144" s="140">
        <f t="shared" si="32"/>
        <v>2</v>
      </c>
      <c r="I144" s="140">
        <f t="shared" si="32"/>
        <v>0</v>
      </c>
      <c r="J144" s="140">
        <f t="shared" si="32"/>
        <v>2</v>
      </c>
      <c r="K144" s="287">
        <f t="shared" si="32"/>
        <v>2</v>
      </c>
      <c r="L144" s="287">
        <f t="shared" si="32"/>
        <v>2</v>
      </c>
      <c r="M144" s="287">
        <f t="shared" si="32"/>
        <v>2</v>
      </c>
      <c r="N144" s="287">
        <f t="shared" si="32"/>
        <v>2</v>
      </c>
      <c r="O144" s="169">
        <f>N144/J144*100</f>
        <v>100</v>
      </c>
      <c r="P144" s="144">
        <f>J144/G144*100</f>
        <v>12.5</v>
      </c>
    </row>
    <row r="145" spans="1:16" s="145" customFormat="1" ht="15.75" customHeight="1">
      <c r="A145" s="372"/>
      <c r="B145" s="372"/>
      <c r="C145" s="141"/>
      <c r="D145" s="142" t="s">
        <v>159</v>
      </c>
      <c r="E145" s="142" t="s">
        <v>161</v>
      </c>
      <c r="F145" s="143">
        <v>133</v>
      </c>
      <c r="G145" s="140">
        <v>16</v>
      </c>
      <c r="H145" s="140">
        <v>2</v>
      </c>
      <c r="I145" s="140">
        <v>0</v>
      </c>
      <c r="J145" s="140">
        <v>2</v>
      </c>
      <c r="K145" s="287">
        <v>2</v>
      </c>
      <c r="L145" s="287">
        <v>2</v>
      </c>
      <c r="M145" s="287">
        <v>2</v>
      </c>
      <c r="N145" s="287">
        <v>2</v>
      </c>
      <c r="O145" s="169">
        <f>N145/J145*100</f>
        <v>100</v>
      </c>
      <c r="P145" s="144">
        <f>J145/G145*100</f>
        <v>12.5</v>
      </c>
    </row>
    <row r="146" spans="1:16" ht="16.5" customHeight="1">
      <c r="A146" s="372"/>
      <c r="B146" s="372"/>
      <c r="C146" s="141"/>
      <c r="D146" s="142" t="s">
        <v>160</v>
      </c>
      <c r="E146" s="142" t="s">
        <v>162</v>
      </c>
      <c r="F146" s="143">
        <v>134</v>
      </c>
      <c r="G146" s="165"/>
      <c r="H146" s="165"/>
      <c r="I146" s="140"/>
      <c r="J146" s="165"/>
      <c r="K146" s="302"/>
      <c r="L146" s="302"/>
      <c r="M146" s="302"/>
      <c r="N146" s="302"/>
      <c r="O146" s="169"/>
      <c r="P146" s="144"/>
    </row>
    <row r="147" spans="1:16" ht="25.5" customHeight="1">
      <c r="A147" s="372"/>
      <c r="B147" s="372"/>
      <c r="C147" s="141" t="s">
        <v>28</v>
      </c>
      <c r="D147" s="362" t="s">
        <v>358</v>
      </c>
      <c r="E147" s="362"/>
      <c r="F147" s="143">
        <v>135</v>
      </c>
      <c r="G147" s="140">
        <f aca="true" t="shared" si="33" ref="G147:N147">G148+G149</f>
        <v>0</v>
      </c>
      <c r="H147" s="140">
        <f t="shared" si="33"/>
        <v>0</v>
      </c>
      <c r="I147" s="140">
        <f t="shared" si="33"/>
        <v>0</v>
      </c>
      <c r="J147" s="140">
        <f t="shared" si="33"/>
        <v>0</v>
      </c>
      <c r="K147" s="287">
        <f t="shared" si="33"/>
        <v>0</v>
      </c>
      <c r="L147" s="287">
        <f t="shared" si="33"/>
        <v>0</v>
      </c>
      <c r="M147" s="287">
        <f t="shared" si="33"/>
        <v>0</v>
      </c>
      <c r="N147" s="287">
        <f t="shared" si="33"/>
        <v>0</v>
      </c>
      <c r="O147" s="169"/>
      <c r="P147" s="144"/>
    </row>
    <row r="148" spans="1:16" ht="15.75" customHeight="1">
      <c r="A148" s="372"/>
      <c r="B148" s="372"/>
      <c r="C148" s="141"/>
      <c r="D148" s="142" t="s">
        <v>77</v>
      </c>
      <c r="E148" s="142" t="s">
        <v>161</v>
      </c>
      <c r="F148" s="143">
        <v>136</v>
      </c>
      <c r="G148" s="165"/>
      <c r="H148" s="165"/>
      <c r="I148" s="140"/>
      <c r="J148" s="165"/>
      <c r="K148" s="302"/>
      <c r="L148" s="302"/>
      <c r="M148" s="302"/>
      <c r="N148" s="302"/>
      <c r="O148" s="169"/>
      <c r="P148" s="144"/>
    </row>
    <row r="149" spans="1:16" ht="15.75" customHeight="1">
      <c r="A149" s="372"/>
      <c r="B149" s="372"/>
      <c r="C149" s="141"/>
      <c r="D149" s="142" t="s">
        <v>79</v>
      </c>
      <c r="E149" s="142" t="s">
        <v>162</v>
      </c>
      <c r="F149" s="143">
        <v>137</v>
      </c>
      <c r="G149" s="165"/>
      <c r="H149" s="165"/>
      <c r="I149" s="140"/>
      <c r="J149" s="165"/>
      <c r="K149" s="302"/>
      <c r="L149" s="302"/>
      <c r="M149" s="302"/>
      <c r="N149" s="302"/>
      <c r="O149" s="169"/>
      <c r="P149" s="144"/>
    </row>
    <row r="150" spans="1:16" ht="13.5" customHeight="1">
      <c r="A150" s="372"/>
      <c r="B150" s="372"/>
      <c r="C150" s="141" t="s">
        <v>30</v>
      </c>
      <c r="D150" s="362" t="s">
        <v>44</v>
      </c>
      <c r="E150" s="362"/>
      <c r="F150" s="143">
        <v>138</v>
      </c>
      <c r="G150" s="165"/>
      <c r="H150" s="165"/>
      <c r="I150" s="140"/>
      <c r="J150" s="165"/>
      <c r="K150" s="302"/>
      <c r="L150" s="302"/>
      <c r="M150" s="302"/>
      <c r="N150" s="302"/>
      <c r="O150" s="169"/>
      <c r="P150" s="144"/>
    </row>
    <row r="151" spans="1:16" ht="15.75" customHeight="1">
      <c r="A151" s="372"/>
      <c r="B151" s="141">
        <v>3</v>
      </c>
      <c r="C151" s="141"/>
      <c r="D151" s="362" t="s">
        <v>9</v>
      </c>
      <c r="E151" s="362"/>
      <c r="F151" s="143">
        <v>139</v>
      </c>
      <c r="G151" s="165"/>
      <c r="H151" s="165"/>
      <c r="I151" s="140"/>
      <c r="J151" s="165"/>
      <c r="K151" s="302"/>
      <c r="L151" s="302"/>
      <c r="M151" s="302"/>
      <c r="N151" s="302"/>
      <c r="O151" s="169"/>
      <c r="P151" s="144"/>
    </row>
    <row r="152" spans="1:16" s="145" customFormat="1" ht="15">
      <c r="A152" s="285" t="s">
        <v>19</v>
      </c>
      <c r="B152" s="285"/>
      <c r="C152" s="285"/>
      <c r="D152" s="406" t="s">
        <v>279</v>
      </c>
      <c r="E152" s="406"/>
      <c r="F152" s="286">
        <v>140</v>
      </c>
      <c r="G152" s="287">
        <f aca="true" t="shared" si="34" ref="G152:N152">G13-G41</f>
        <v>5293</v>
      </c>
      <c r="H152" s="287">
        <f t="shared" si="34"/>
        <v>295</v>
      </c>
      <c r="I152" s="287">
        <f t="shared" si="34"/>
        <v>0</v>
      </c>
      <c r="J152" s="287">
        <f t="shared" si="34"/>
        <v>3541</v>
      </c>
      <c r="K152" s="287">
        <f t="shared" si="34"/>
        <v>-2225</v>
      </c>
      <c r="L152" s="287">
        <f t="shared" si="34"/>
        <v>-2744</v>
      </c>
      <c r="M152" s="287">
        <f t="shared" si="34"/>
        <v>217</v>
      </c>
      <c r="N152" s="287">
        <f t="shared" si="34"/>
        <v>302</v>
      </c>
      <c r="O152" s="288">
        <f>N152/J152*100</f>
        <v>8.528664219147133</v>
      </c>
      <c r="P152" s="289">
        <f>J152/G152*100</f>
        <v>66.89967882108445</v>
      </c>
    </row>
    <row r="153" spans="1:16" ht="15">
      <c r="A153" s="161"/>
      <c r="B153" s="161"/>
      <c r="C153" s="161"/>
      <c r="D153" s="182"/>
      <c r="E153" s="182" t="s">
        <v>289</v>
      </c>
      <c r="F153" s="143">
        <v>141</v>
      </c>
      <c r="G153" s="183">
        <v>1531</v>
      </c>
      <c r="H153" s="183">
        <v>0</v>
      </c>
      <c r="I153" s="183"/>
      <c r="J153" s="183">
        <v>1049</v>
      </c>
      <c r="K153" s="303"/>
      <c r="L153" s="303">
        <v>0</v>
      </c>
      <c r="M153" s="303">
        <v>0</v>
      </c>
      <c r="N153" s="303">
        <v>0</v>
      </c>
      <c r="O153" s="169"/>
      <c r="P153" s="144"/>
    </row>
    <row r="154" spans="1:16" ht="15.75" customHeight="1">
      <c r="A154" s="161"/>
      <c r="B154" s="161"/>
      <c r="C154" s="161"/>
      <c r="D154" s="182"/>
      <c r="E154" s="182" t="s">
        <v>158</v>
      </c>
      <c r="F154" s="143">
        <v>142</v>
      </c>
      <c r="G154" s="183">
        <v>1028</v>
      </c>
      <c r="H154" s="183">
        <v>0</v>
      </c>
      <c r="I154" s="183"/>
      <c r="J154" s="183">
        <v>576</v>
      </c>
      <c r="K154" s="303"/>
      <c r="L154" s="303">
        <v>0</v>
      </c>
      <c r="M154" s="303">
        <v>0</v>
      </c>
      <c r="N154" s="303">
        <v>0</v>
      </c>
      <c r="O154" s="169"/>
      <c r="P154" s="144"/>
    </row>
    <row r="155" spans="1:99" s="117" customFormat="1" ht="13.5" customHeight="1">
      <c r="A155" s="184" t="s">
        <v>20</v>
      </c>
      <c r="B155" s="185"/>
      <c r="C155" s="185"/>
      <c r="D155" s="392" t="s">
        <v>111</v>
      </c>
      <c r="E155" s="392"/>
      <c r="F155" s="143">
        <v>143</v>
      </c>
      <c r="G155" s="187">
        <v>361</v>
      </c>
      <c r="H155" s="187">
        <v>0</v>
      </c>
      <c r="I155" s="187">
        <v>0</v>
      </c>
      <c r="J155" s="187">
        <v>489</v>
      </c>
      <c r="K155" s="304"/>
      <c r="L155" s="304">
        <v>0</v>
      </c>
      <c r="M155" s="304">
        <v>0</v>
      </c>
      <c r="N155" s="304">
        <v>0</v>
      </c>
      <c r="O155" s="169">
        <f>N155/J155*100</f>
        <v>0</v>
      </c>
      <c r="P155" s="144">
        <f>J155/G155*100</f>
        <v>135.45706371191136</v>
      </c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</row>
    <row r="156" spans="1:16" ht="13.5" customHeight="1">
      <c r="A156" s="294" t="s">
        <v>21</v>
      </c>
      <c r="B156" s="295"/>
      <c r="C156" s="296"/>
      <c r="D156" s="422" t="s">
        <v>14</v>
      </c>
      <c r="E156" s="422"/>
      <c r="F156" s="290"/>
      <c r="G156" s="291"/>
      <c r="H156" s="291"/>
      <c r="I156" s="292"/>
      <c r="J156" s="291"/>
      <c r="K156" s="291"/>
      <c r="L156" s="291"/>
      <c r="M156" s="291"/>
      <c r="N156" s="291"/>
      <c r="O156" s="288"/>
      <c r="P156" s="289"/>
    </row>
    <row r="157" spans="1:16" ht="13.5" customHeight="1">
      <c r="A157" s="158"/>
      <c r="B157" s="188">
        <v>1</v>
      </c>
      <c r="C157" s="163"/>
      <c r="D157" s="388" t="s">
        <v>359</v>
      </c>
      <c r="E157" s="389"/>
      <c r="F157" s="143">
        <v>144</v>
      </c>
      <c r="G157" s="190">
        <f aca="true" t="shared" si="35" ref="G157:N157">G14</f>
        <v>48321</v>
      </c>
      <c r="H157" s="190">
        <f t="shared" si="35"/>
        <v>51740</v>
      </c>
      <c r="I157" s="190">
        <f t="shared" si="35"/>
        <v>0</v>
      </c>
      <c r="J157" s="190">
        <f t="shared" si="35"/>
        <v>54210</v>
      </c>
      <c r="K157" s="292">
        <f t="shared" si="35"/>
        <v>10930</v>
      </c>
      <c r="L157" s="292">
        <f t="shared" si="35"/>
        <v>23950</v>
      </c>
      <c r="M157" s="292">
        <f t="shared" si="35"/>
        <v>40290</v>
      </c>
      <c r="N157" s="292">
        <f t="shared" si="35"/>
        <v>53980</v>
      </c>
      <c r="O157" s="169">
        <f>N157/J157*100</f>
        <v>99.57572403615569</v>
      </c>
      <c r="P157" s="144">
        <f>J157/G157*100</f>
        <v>112.18724778046811</v>
      </c>
    </row>
    <row r="158" spans="1:16" ht="14.25" customHeight="1">
      <c r="A158" s="158"/>
      <c r="B158" s="188"/>
      <c r="C158" s="191" t="s">
        <v>27</v>
      </c>
      <c r="D158" s="388" t="s">
        <v>360</v>
      </c>
      <c r="E158" s="389"/>
      <c r="F158" s="143">
        <v>145</v>
      </c>
      <c r="G158" s="189"/>
      <c r="H158" s="189"/>
      <c r="I158" s="190"/>
      <c r="J158" s="189"/>
      <c r="K158" s="291"/>
      <c r="L158" s="291"/>
      <c r="M158" s="291"/>
      <c r="N158" s="291"/>
      <c r="O158" s="169"/>
      <c r="P158" s="144"/>
    </row>
    <row r="159" spans="1:52" ht="24.75" customHeight="1">
      <c r="A159" s="158"/>
      <c r="B159" s="188"/>
      <c r="C159" s="191" t="s">
        <v>28</v>
      </c>
      <c r="D159" s="390" t="s">
        <v>361</v>
      </c>
      <c r="E159" s="391"/>
      <c r="F159" s="143">
        <v>146</v>
      </c>
      <c r="G159" s="190"/>
      <c r="H159" s="189"/>
      <c r="I159" s="190"/>
      <c r="J159" s="189"/>
      <c r="K159" s="291"/>
      <c r="L159" s="291"/>
      <c r="M159" s="291"/>
      <c r="N159" s="291"/>
      <c r="O159" s="169"/>
      <c r="P159" s="144"/>
      <c r="AY159" s="105">
        <v>673</v>
      </c>
      <c r="AZ159" s="105" t="s">
        <v>381</v>
      </c>
    </row>
    <row r="160" spans="1:55" ht="17.25" customHeight="1">
      <c r="A160" s="158"/>
      <c r="B160" s="192">
        <v>2</v>
      </c>
      <c r="C160" s="163"/>
      <c r="D160" s="386" t="s">
        <v>362</v>
      </c>
      <c r="E160" s="387"/>
      <c r="F160" s="143">
        <v>147</v>
      </c>
      <c r="G160" s="190">
        <f aca="true" t="shared" si="36" ref="G160:N160">G99</f>
        <v>26675</v>
      </c>
      <c r="H160" s="190">
        <f t="shared" si="36"/>
        <v>33960</v>
      </c>
      <c r="I160" s="190">
        <f t="shared" si="36"/>
        <v>0</v>
      </c>
      <c r="J160" s="190">
        <f t="shared" si="36"/>
        <v>33237</v>
      </c>
      <c r="K160" s="292">
        <f t="shared" si="36"/>
        <v>8350</v>
      </c>
      <c r="L160" s="292">
        <f t="shared" si="36"/>
        <v>17946</v>
      </c>
      <c r="M160" s="292">
        <f t="shared" si="36"/>
        <v>27327</v>
      </c>
      <c r="N160" s="292">
        <f t="shared" si="36"/>
        <v>36384</v>
      </c>
      <c r="O160" s="169">
        <f>N160/J160*100</f>
        <v>109.46836357071939</v>
      </c>
      <c r="P160" s="144">
        <f>J160/G160*100</f>
        <v>124.59981255857544</v>
      </c>
      <c r="AY160" s="105">
        <v>3757</v>
      </c>
      <c r="AZ160" s="105" t="s">
        <v>382</v>
      </c>
      <c r="BC160" s="105">
        <v>25418</v>
      </c>
    </row>
    <row r="161" spans="1:52" s="145" customFormat="1" ht="26.25" customHeight="1">
      <c r="A161" s="158"/>
      <c r="B161" s="192"/>
      <c r="C161" s="163" t="s">
        <v>27</v>
      </c>
      <c r="D161" s="386" t="s">
        <v>386</v>
      </c>
      <c r="E161" s="387"/>
      <c r="F161" s="143">
        <v>148</v>
      </c>
      <c r="G161" s="190">
        <v>1235</v>
      </c>
      <c r="H161" s="190">
        <v>2360</v>
      </c>
      <c r="I161" s="190"/>
      <c r="J161" s="190">
        <v>2744</v>
      </c>
      <c r="K161" s="292"/>
      <c r="L161" s="292"/>
      <c r="M161" s="292"/>
      <c r="N161" s="292">
        <v>1700</v>
      </c>
      <c r="O161" s="169">
        <f>N161/J161*100</f>
        <v>61.953352769679306</v>
      </c>
      <c r="P161" s="144">
        <f>J161/G161*100</f>
        <v>222.18623481781376</v>
      </c>
      <c r="AY161" s="145">
        <v>18573</v>
      </c>
      <c r="AZ161" s="145" t="s">
        <v>383</v>
      </c>
    </row>
    <row r="162" spans="1:51" s="145" customFormat="1" ht="38.25" customHeight="1">
      <c r="A162" s="158"/>
      <c r="B162" s="192"/>
      <c r="C162" s="163" t="s">
        <v>28</v>
      </c>
      <c r="D162" s="386" t="s">
        <v>409</v>
      </c>
      <c r="E162" s="387"/>
      <c r="F162" s="143">
        <v>149</v>
      </c>
      <c r="G162" s="190"/>
      <c r="H162" s="190"/>
      <c r="I162" s="190"/>
      <c r="J162" s="190"/>
      <c r="K162" s="292"/>
      <c r="L162" s="292"/>
      <c r="M162" s="292"/>
      <c r="N162" s="292"/>
      <c r="O162" s="169"/>
      <c r="P162" s="144"/>
      <c r="AY162" s="145">
        <f>SUM(AY159:AY161)</f>
        <v>23003</v>
      </c>
    </row>
    <row r="163" spans="1:21" s="254" customFormat="1" ht="34.5" customHeight="1">
      <c r="A163" s="249"/>
      <c r="B163" s="250"/>
      <c r="C163" s="251" t="s">
        <v>30</v>
      </c>
      <c r="D163" s="386" t="s">
        <v>410</v>
      </c>
      <c r="E163" s="387"/>
      <c r="F163" s="252">
        <v>150</v>
      </c>
      <c r="G163" s="293">
        <v>2065</v>
      </c>
      <c r="H163" s="190">
        <v>2714</v>
      </c>
      <c r="I163" s="253"/>
      <c r="J163" s="190">
        <v>2714</v>
      </c>
      <c r="K163" s="305"/>
      <c r="L163" s="305"/>
      <c r="M163" s="305"/>
      <c r="N163" s="292">
        <v>1561</v>
      </c>
      <c r="O163" s="169">
        <f aca="true" t="shared" si="37" ref="O163:O170">N163/J163*100</f>
        <v>57.5165806927045</v>
      </c>
      <c r="P163" s="144">
        <f aca="true" t="shared" si="38" ref="P163:P170">J163/G163*100</f>
        <v>131.42857142857142</v>
      </c>
      <c r="Q163" s="145"/>
      <c r="R163" s="145"/>
      <c r="S163" s="145"/>
      <c r="T163" s="145"/>
      <c r="U163" s="145"/>
    </row>
    <row r="164" spans="1:16" ht="13.5" customHeight="1">
      <c r="A164" s="158"/>
      <c r="B164" s="192">
        <v>3</v>
      </c>
      <c r="C164" s="163"/>
      <c r="D164" s="362" t="s">
        <v>287</v>
      </c>
      <c r="E164" s="362"/>
      <c r="F164" s="143">
        <v>151</v>
      </c>
      <c r="G164" s="190">
        <f aca="true" t="shared" si="39" ref="G164:N164">G100</f>
        <v>23410</v>
      </c>
      <c r="H164" s="190">
        <f t="shared" si="39"/>
        <v>29968</v>
      </c>
      <c r="I164" s="190">
        <f t="shared" si="39"/>
        <v>0</v>
      </c>
      <c r="J164" s="190">
        <f t="shared" si="39"/>
        <v>29304</v>
      </c>
      <c r="K164" s="292">
        <f t="shared" si="39"/>
        <v>7563</v>
      </c>
      <c r="L164" s="292">
        <f t="shared" si="39"/>
        <v>16026</v>
      </c>
      <c r="M164" s="292">
        <f t="shared" si="39"/>
        <v>24487</v>
      </c>
      <c r="N164" s="292">
        <f t="shared" si="39"/>
        <v>32470</v>
      </c>
      <c r="O164" s="169">
        <f t="shared" si="37"/>
        <v>110.80398580398581</v>
      </c>
      <c r="P164" s="144">
        <f t="shared" si="38"/>
        <v>125.1772746689449</v>
      </c>
    </row>
    <row r="165" spans="1:16" ht="12.75" customHeight="1">
      <c r="A165" s="383"/>
      <c r="B165" s="160">
        <v>4</v>
      </c>
      <c r="C165" s="141"/>
      <c r="D165" s="362" t="s">
        <v>104</v>
      </c>
      <c r="E165" s="362"/>
      <c r="F165" s="143">
        <v>152</v>
      </c>
      <c r="G165" s="140">
        <v>482</v>
      </c>
      <c r="H165" s="140">
        <v>500</v>
      </c>
      <c r="I165" s="140">
        <v>0</v>
      </c>
      <c r="J165" s="140">
        <v>464</v>
      </c>
      <c r="K165" s="287"/>
      <c r="L165" s="287">
        <v>0</v>
      </c>
      <c r="M165" s="287">
        <v>0</v>
      </c>
      <c r="N165" s="287">
        <v>464</v>
      </c>
      <c r="O165" s="169">
        <f t="shared" si="37"/>
        <v>100</v>
      </c>
      <c r="P165" s="144">
        <f t="shared" si="38"/>
        <v>96.2655601659751</v>
      </c>
    </row>
    <row r="166" spans="1:16" ht="12.75" customHeight="1">
      <c r="A166" s="383"/>
      <c r="B166" s="160">
        <v>5</v>
      </c>
      <c r="C166" s="141"/>
      <c r="D166" s="362" t="s">
        <v>128</v>
      </c>
      <c r="E166" s="362"/>
      <c r="F166" s="143">
        <v>153</v>
      </c>
      <c r="G166" s="140">
        <v>512</v>
      </c>
      <c r="H166" s="140">
        <v>530</v>
      </c>
      <c r="I166" s="140">
        <v>0</v>
      </c>
      <c r="J166" s="140">
        <v>527</v>
      </c>
      <c r="K166" s="287"/>
      <c r="L166" s="287">
        <v>0</v>
      </c>
      <c r="M166" s="287">
        <v>0</v>
      </c>
      <c r="N166" s="287">
        <v>520</v>
      </c>
      <c r="O166" s="169">
        <f t="shared" si="37"/>
        <v>98.67172675521822</v>
      </c>
      <c r="P166" s="144">
        <f t="shared" si="38"/>
        <v>102.9296875</v>
      </c>
    </row>
    <row r="167" spans="1:16" ht="37.5" customHeight="1">
      <c r="A167" s="383"/>
      <c r="B167" s="160">
        <v>6</v>
      </c>
      <c r="C167" s="141" t="s">
        <v>27</v>
      </c>
      <c r="D167" s="384" t="s">
        <v>367</v>
      </c>
      <c r="E167" s="385"/>
      <c r="F167" s="177">
        <v>154</v>
      </c>
      <c r="G167" s="140">
        <f>(G160-G105-G110)/G166/12*1000</f>
        <v>4266.6015625</v>
      </c>
      <c r="H167" s="140">
        <f>(H160-H105-H110)/H166/12*1000</f>
        <v>5264.937106918239</v>
      </c>
      <c r="I167" s="140"/>
      <c r="J167" s="140">
        <f>(J160-J105-J110)/J166/12*1000</f>
        <v>5179.633143580013</v>
      </c>
      <c r="K167" s="287" t="s">
        <v>67</v>
      </c>
      <c r="L167" s="287" t="s">
        <v>67</v>
      </c>
      <c r="M167" s="287" t="s">
        <v>67</v>
      </c>
      <c r="N167" s="287">
        <f>(N160-N105-N110)/N166/12*1000</f>
        <v>5753.846153846154</v>
      </c>
      <c r="O167" s="169">
        <f t="shared" si="37"/>
        <v>111.0859783762458</v>
      </c>
      <c r="P167" s="144">
        <f t="shared" si="38"/>
        <v>121.39950421208361</v>
      </c>
    </row>
    <row r="168" spans="1:16" ht="36.75" customHeight="1">
      <c r="A168" s="383"/>
      <c r="B168" s="160"/>
      <c r="C168" s="141" t="s">
        <v>288</v>
      </c>
      <c r="D168" s="396" t="s">
        <v>363</v>
      </c>
      <c r="E168" s="396"/>
      <c r="F168" s="177">
        <v>155</v>
      </c>
      <c r="G168" s="140">
        <f>(G160-G105-G110-G161-G162-G163)/G166/12*1000</f>
        <v>3729.4921875</v>
      </c>
      <c r="H168" s="140">
        <f>(H160-H105-H110-H161-H162-H163-H112)/H166/12*1000</f>
        <v>4443.553459119496</v>
      </c>
      <c r="I168" s="140"/>
      <c r="J168" s="140">
        <f>(J160-J105-J110-J161-J162-J163-J112)/J166/12*1000</f>
        <v>4316.097406704617</v>
      </c>
      <c r="K168" s="287" t="s">
        <v>67</v>
      </c>
      <c r="L168" s="287" t="s">
        <v>67</v>
      </c>
      <c r="M168" s="287" t="s">
        <v>67</v>
      </c>
      <c r="N168" s="287">
        <f>(N160-N105-N110-N161-N162-N163-N112)/N166/12*1000</f>
        <v>5231.25</v>
      </c>
      <c r="O168" s="169">
        <f t="shared" si="37"/>
        <v>121.20324235207913</v>
      </c>
      <c r="P168" s="144">
        <f t="shared" si="38"/>
        <v>115.72882284539219</v>
      </c>
    </row>
    <row r="169" spans="1:16" ht="29.25" customHeight="1" thickBot="1">
      <c r="A169" s="383"/>
      <c r="B169" s="160">
        <v>7</v>
      </c>
      <c r="C169" s="141" t="s">
        <v>27</v>
      </c>
      <c r="D169" s="362" t="s">
        <v>317</v>
      </c>
      <c r="E169" s="362"/>
      <c r="F169" s="143">
        <v>156</v>
      </c>
      <c r="G169" s="169">
        <f>G14/G166</f>
        <v>94.376953125</v>
      </c>
      <c r="H169" s="169">
        <f>H14/H166</f>
        <v>97.62264150943396</v>
      </c>
      <c r="I169" s="169"/>
      <c r="J169" s="169">
        <f>J14/J166</f>
        <v>102.86527514231499</v>
      </c>
      <c r="K169" s="288" t="s">
        <v>67</v>
      </c>
      <c r="L169" s="288" t="s">
        <v>341</v>
      </c>
      <c r="M169" s="288" t="s">
        <v>341</v>
      </c>
      <c r="N169" s="288">
        <f>N14/N166</f>
        <v>103.8076923076923</v>
      </c>
      <c r="O169" s="169">
        <f t="shared" si="37"/>
        <v>100.91616647510395</v>
      </c>
      <c r="P169" s="144">
        <f t="shared" si="38"/>
        <v>108.99406235977168</v>
      </c>
    </row>
    <row r="170" spans="1:16" ht="39.75" customHeight="1" thickBot="1">
      <c r="A170" s="383"/>
      <c r="B170" s="160"/>
      <c r="C170" s="141" t="s">
        <v>28</v>
      </c>
      <c r="D170" s="364" t="s">
        <v>364</v>
      </c>
      <c r="E170" s="364"/>
      <c r="F170" s="143">
        <v>157</v>
      </c>
      <c r="G170" s="169">
        <f>(G14-G159)/G166</f>
        <v>94.376953125</v>
      </c>
      <c r="H170" s="169">
        <f>(H14-H159)/H166</f>
        <v>97.62264150943396</v>
      </c>
      <c r="I170" s="140"/>
      <c r="J170" s="169">
        <f>(J14-J159)/J166</f>
        <v>102.86527514231499</v>
      </c>
      <c r="K170" s="288" t="s">
        <v>67</v>
      </c>
      <c r="L170" s="288" t="s">
        <v>341</v>
      </c>
      <c r="M170" s="288" t="s">
        <v>341</v>
      </c>
      <c r="N170" s="288">
        <f>(N14-N159)/N166</f>
        <v>103.8076923076923</v>
      </c>
      <c r="O170" s="169">
        <f t="shared" si="37"/>
        <v>100.91616647510395</v>
      </c>
      <c r="P170" s="144">
        <f t="shared" si="38"/>
        <v>108.99406235977168</v>
      </c>
    </row>
    <row r="171" spans="1:16" ht="38.25" customHeight="1">
      <c r="A171" s="383"/>
      <c r="B171" s="160"/>
      <c r="C171" s="141" t="s">
        <v>30</v>
      </c>
      <c r="D171" s="379" t="s">
        <v>318</v>
      </c>
      <c r="E171" s="380"/>
      <c r="F171" s="143">
        <v>158</v>
      </c>
      <c r="G171" s="169"/>
      <c r="H171" s="169" t="s">
        <v>341</v>
      </c>
      <c r="I171" s="169"/>
      <c r="J171" s="169" t="s">
        <v>341</v>
      </c>
      <c r="K171" s="288" t="s">
        <v>67</v>
      </c>
      <c r="L171" s="288" t="s">
        <v>341</v>
      </c>
      <c r="M171" s="288" t="s">
        <v>341</v>
      </c>
      <c r="N171" s="288" t="s">
        <v>341</v>
      </c>
      <c r="O171" s="169"/>
      <c r="P171" s="144"/>
    </row>
    <row r="172" spans="1:16" ht="27" customHeight="1">
      <c r="A172" s="383"/>
      <c r="B172" s="160"/>
      <c r="C172" s="141" t="s">
        <v>130</v>
      </c>
      <c r="D172" s="379" t="s">
        <v>319</v>
      </c>
      <c r="E172" s="380"/>
      <c r="F172" s="143">
        <v>159</v>
      </c>
      <c r="G172" s="169"/>
      <c r="H172" s="169" t="s">
        <v>341</v>
      </c>
      <c r="I172" s="169"/>
      <c r="J172" s="169" t="s">
        <v>341</v>
      </c>
      <c r="K172" s="288" t="s">
        <v>67</v>
      </c>
      <c r="L172" s="288" t="s">
        <v>341</v>
      </c>
      <c r="M172" s="288" t="s">
        <v>341</v>
      </c>
      <c r="N172" s="288" t="s">
        <v>341</v>
      </c>
      <c r="O172" s="169"/>
      <c r="P172" s="144"/>
    </row>
    <row r="173" spans="1:16" ht="15" customHeight="1">
      <c r="A173" s="383"/>
      <c r="B173" s="160"/>
      <c r="C173" s="141"/>
      <c r="D173" s="142"/>
      <c r="E173" s="142" t="s">
        <v>290</v>
      </c>
      <c r="F173" s="143">
        <v>160</v>
      </c>
      <c r="G173" s="169"/>
      <c r="H173" s="169" t="s">
        <v>341</v>
      </c>
      <c r="I173" s="169"/>
      <c r="J173" s="169" t="s">
        <v>341</v>
      </c>
      <c r="K173" s="288" t="s">
        <v>67</v>
      </c>
      <c r="L173" s="288" t="s">
        <v>341</v>
      </c>
      <c r="M173" s="288" t="s">
        <v>341</v>
      </c>
      <c r="N173" s="288" t="s">
        <v>341</v>
      </c>
      <c r="O173" s="169"/>
      <c r="P173" s="144"/>
    </row>
    <row r="174" spans="1:16" ht="15" customHeight="1">
      <c r="A174" s="383"/>
      <c r="B174" s="160"/>
      <c r="C174" s="141"/>
      <c r="D174" s="142"/>
      <c r="E174" s="142" t="s">
        <v>303</v>
      </c>
      <c r="F174" s="143">
        <v>161</v>
      </c>
      <c r="G174" s="169"/>
      <c r="H174" s="169" t="s">
        <v>341</v>
      </c>
      <c r="I174" s="169"/>
      <c r="J174" s="169" t="s">
        <v>341</v>
      </c>
      <c r="K174" s="288" t="s">
        <v>67</v>
      </c>
      <c r="L174" s="288" t="s">
        <v>341</v>
      </c>
      <c r="M174" s="288" t="s">
        <v>341</v>
      </c>
      <c r="N174" s="288" t="s">
        <v>341</v>
      </c>
      <c r="O174" s="169"/>
      <c r="P174" s="144"/>
    </row>
    <row r="175" spans="1:16" ht="15" customHeight="1">
      <c r="A175" s="383"/>
      <c r="B175" s="160"/>
      <c r="C175" s="141"/>
      <c r="D175" s="142"/>
      <c r="E175" s="142" t="s">
        <v>320</v>
      </c>
      <c r="F175" s="143">
        <v>162</v>
      </c>
      <c r="G175" s="169"/>
      <c r="H175" s="169" t="s">
        <v>341</v>
      </c>
      <c r="I175" s="169"/>
      <c r="J175" s="169" t="s">
        <v>341</v>
      </c>
      <c r="K175" s="288" t="s">
        <v>67</v>
      </c>
      <c r="L175" s="288" t="s">
        <v>341</v>
      </c>
      <c r="M175" s="288" t="s">
        <v>341</v>
      </c>
      <c r="N175" s="288" t="s">
        <v>341</v>
      </c>
      <c r="O175" s="169"/>
      <c r="P175" s="144"/>
    </row>
    <row r="176" spans="1:16" ht="26.25" customHeight="1">
      <c r="A176" s="383"/>
      <c r="B176" s="160"/>
      <c r="C176" s="141"/>
      <c r="D176" s="142"/>
      <c r="E176" s="142" t="s">
        <v>365</v>
      </c>
      <c r="F176" s="143">
        <v>163</v>
      </c>
      <c r="G176" s="169"/>
      <c r="H176" s="169" t="s">
        <v>341</v>
      </c>
      <c r="I176" s="169"/>
      <c r="J176" s="169" t="s">
        <v>341</v>
      </c>
      <c r="K176" s="288" t="s">
        <v>67</v>
      </c>
      <c r="L176" s="288" t="s">
        <v>341</v>
      </c>
      <c r="M176" s="288" t="s">
        <v>341</v>
      </c>
      <c r="N176" s="288" t="s">
        <v>341</v>
      </c>
      <c r="O176" s="169"/>
      <c r="P176" s="144"/>
    </row>
    <row r="177" spans="1:16" ht="15.75" customHeight="1">
      <c r="A177" s="193"/>
      <c r="B177" s="194">
        <v>8</v>
      </c>
      <c r="C177" s="195"/>
      <c r="D177" s="392" t="s">
        <v>253</v>
      </c>
      <c r="E177" s="392"/>
      <c r="F177" s="143">
        <v>164</v>
      </c>
      <c r="G177" s="140"/>
      <c r="H177" s="196"/>
      <c r="I177" s="140"/>
      <c r="J177" s="196"/>
      <c r="K177" s="306"/>
      <c r="L177" s="306"/>
      <c r="M177" s="306"/>
      <c r="N177" s="306"/>
      <c r="O177" s="169"/>
      <c r="P177" s="144"/>
    </row>
    <row r="178" spans="1:16" ht="15" customHeight="1">
      <c r="A178" s="197"/>
      <c r="B178" s="198">
        <v>9</v>
      </c>
      <c r="C178" s="164"/>
      <c r="D178" s="392" t="s">
        <v>297</v>
      </c>
      <c r="E178" s="392"/>
      <c r="F178" s="143">
        <v>165</v>
      </c>
      <c r="G178" s="140">
        <f>G179+G180+G181+G182+G183</f>
        <v>3320</v>
      </c>
      <c r="H178" s="140">
        <v>2920</v>
      </c>
      <c r="I178" s="140">
        <f aca="true" t="shared" si="40" ref="I178:N178">I179+I180+I181+I182+I183</f>
        <v>0</v>
      </c>
      <c r="J178" s="140">
        <f t="shared" si="40"/>
        <v>1682</v>
      </c>
      <c r="K178" s="287">
        <f t="shared" si="40"/>
        <v>0</v>
      </c>
      <c r="L178" s="287">
        <f t="shared" si="40"/>
        <v>0</v>
      </c>
      <c r="M178" s="287">
        <f t="shared" si="40"/>
        <v>0</v>
      </c>
      <c r="N178" s="287">
        <f t="shared" si="40"/>
        <v>1450</v>
      </c>
      <c r="O178" s="169">
        <f>N178/J178*100</f>
        <v>86.20689655172413</v>
      </c>
      <c r="P178" s="144">
        <f>J178/G178*100</f>
        <v>50.66265060240964</v>
      </c>
    </row>
    <row r="179" spans="1:16" ht="25.5" customHeight="1">
      <c r="A179" s="199"/>
      <c r="B179" s="198"/>
      <c r="C179" s="164"/>
      <c r="D179" s="186"/>
      <c r="E179" s="171" t="s">
        <v>299</v>
      </c>
      <c r="F179" s="143">
        <v>166</v>
      </c>
      <c r="G179" s="140">
        <v>0</v>
      </c>
      <c r="H179" s="196">
        <v>0</v>
      </c>
      <c r="I179" s="165"/>
      <c r="J179" s="196">
        <v>0</v>
      </c>
      <c r="K179" s="306"/>
      <c r="L179" s="306">
        <v>0</v>
      </c>
      <c r="M179" s="306">
        <v>0</v>
      </c>
      <c r="N179" s="306">
        <v>0</v>
      </c>
      <c r="O179" s="169"/>
      <c r="P179" s="144"/>
    </row>
    <row r="180" spans="1:16" ht="15" customHeight="1">
      <c r="A180" s="197"/>
      <c r="B180" s="198"/>
      <c r="C180" s="164"/>
      <c r="D180" s="186"/>
      <c r="E180" s="171" t="s">
        <v>300</v>
      </c>
      <c r="F180" s="143">
        <v>167</v>
      </c>
      <c r="G180" s="140">
        <v>385</v>
      </c>
      <c r="H180" s="196">
        <v>340</v>
      </c>
      <c r="I180" s="140">
        <v>0</v>
      </c>
      <c r="J180" s="196">
        <v>272</v>
      </c>
      <c r="K180" s="306"/>
      <c r="L180" s="306">
        <v>0</v>
      </c>
      <c r="M180" s="306">
        <v>0</v>
      </c>
      <c r="N180" s="306">
        <v>250</v>
      </c>
      <c r="O180" s="169">
        <f>N180/J180*100</f>
        <v>91.91176470588235</v>
      </c>
      <c r="P180" s="144">
        <f>J180/G180*100</f>
        <v>70.64935064935065</v>
      </c>
    </row>
    <row r="181" spans="1:16" ht="29.25" customHeight="1">
      <c r="A181" s="197"/>
      <c r="B181" s="198"/>
      <c r="C181" s="164"/>
      <c r="D181" s="186"/>
      <c r="E181" s="186" t="s">
        <v>372</v>
      </c>
      <c r="F181" s="143">
        <v>168</v>
      </c>
      <c r="G181" s="140">
        <v>0</v>
      </c>
      <c r="H181" s="140">
        <v>0</v>
      </c>
      <c r="I181" s="140"/>
      <c r="J181" s="140">
        <v>0</v>
      </c>
      <c r="K181" s="306"/>
      <c r="L181" s="306"/>
      <c r="M181" s="306"/>
      <c r="N181" s="287">
        <v>0</v>
      </c>
      <c r="O181" s="169"/>
      <c r="P181" s="144"/>
    </row>
    <row r="182" spans="1:16" ht="15" customHeight="1">
      <c r="A182" s="197"/>
      <c r="B182" s="198"/>
      <c r="C182" s="164"/>
      <c r="D182" s="186"/>
      <c r="E182" s="186" t="s">
        <v>302</v>
      </c>
      <c r="F182" s="143">
        <v>169</v>
      </c>
      <c r="G182" s="140">
        <v>0</v>
      </c>
      <c r="H182" s="196">
        <v>0</v>
      </c>
      <c r="I182" s="140"/>
      <c r="J182" s="196">
        <v>0</v>
      </c>
      <c r="K182" s="306"/>
      <c r="L182" s="306"/>
      <c r="M182" s="306"/>
      <c r="N182" s="306">
        <v>0</v>
      </c>
      <c r="O182" s="169"/>
      <c r="P182" s="144"/>
    </row>
    <row r="183" spans="1:16" ht="15" customHeight="1">
      <c r="A183" s="200"/>
      <c r="B183" s="198"/>
      <c r="C183" s="164"/>
      <c r="D183" s="186"/>
      <c r="E183" s="186" t="s">
        <v>371</v>
      </c>
      <c r="F183" s="143">
        <v>170</v>
      </c>
      <c r="G183" s="140">
        <v>2935</v>
      </c>
      <c r="H183" s="196">
        <v>2580</v>
      </c>
      <c r="I183" s="140">
        <v>0</v>
      </c>
      <c r="J183" s="196">
        <v>1410</v>
      </c>
      <c r="K183" s="306"/>
      <c r="L183" s="306">
        <v>0</v>
      </c>
      <c r="M183" s="306">
        <v>0</v>
      </c>
      <c r="N183" s="306">
        <v>1200</v>
      </c>
      <c r="O183" s="169">
        <f>N183/J183*100</f>
        <v>85.1063829787234</v>
      </c>
      <c r="P183" s="144">
        <f>J183/G183*100</f>
        <v>48.040885860306645</v>
      </c>
    </row>
    <row r="184" spans="1:16" ht="25.5" customHeight="1">
      <c r="A184" s="164"/>
      <c r="B184" s="164">
        <v>10</v>
      </c>
      <c r="C184" s="164"/>
      <c r="D184" s="361" t="s">
        <v>340</v>
      </c>
      <c r="E184" s="361"/>
      <c r="F184" s="201">
        <v>171</v>
      </c>
      <c r="G184" s="175"/>
      <c r="H184" s="164"/>
      <c r="I184" s="175"/>
      <c r="J184" s="164"/>
      <c r="K184" s="307"/>
      <c r="L184" s="307"/>
      <c r="M184" s="307"/>
      <c r="N184" s="307"/>
      <c r="O184" s="169"/>
      <c r="P184" s="144"/>
    </row>
    <row r="185" spans="4:5" ht="15" customHeight="1">
      <c r="D185" s="202"/>
      <c r="E185" s="202"/>
    </row>
    <row r="186" spans="4:5" ht="15" customHeight="1">
      <c r="D186" s="202"/>
      <c r="E186" s="202"/>
    </row>
    <row r="187" spans="5:16" ht="15">
      <c r="E187" s="395" t="s">
        <v>334</v>
      </c>
      <c r="F187" s="395"/>
      <c r="G187" s="204"/>
      <c r="I187" s="205"/>
      <c r="J187" s="397" t="s">
        <v>188</v>
      </c>
      <c r="K187" s="397"/>
      <c r="L187" s="397"/>
      <c r="M187" s="397"/>
      <c r="N187" s="397"/>
      <c r="O187" s="397"/>
      <c r="P187" s="397"/>
    </row>
    <row r="188" spans="5:16" ht="15">
      <c r="E188" s="95" t="s">
        <v>343</v>
      </c>
      <c r="F188" s="206"/>
      <c r="G188" s="206"/>
      <c r="I188" s="207"/>
      <c r="J188" s="393" t="s">
        <v>106</v>
      </c>
      <c r="K188" s="393"/>
      <c r="L188" s="393"/>
      <c r="M188" s="393"/>
      <c r="N188" s="393"/>
      <c r="O188" s="393"/>
      <c r="P188" s="393"/>
    </row>
    <row r="189" spans="5:16" ht="14.25">
      <c r="E189" s="208"/>
      <c r="F189" s="206"/>
      <c r="G189" s="206"/>
      <c r="I189" s="207"/>
      <c r="J189" s="407" t="s">
        <v>328</v>
      </c>
      <c r="K189" s="407"/>
      <c r="L189" s="407"/>
      <c r="M189" s="407"/>
      <c r="N189" s="407"/>
      <c r="O189" s="407"/>
      <c r="P189" s="407"/>
    </row>
    <row r="190" spans="1:99" s="117" customFormat="1" ht="12.75">
      <c r="A190" s="352"/>
      <c r="B190" s="352"/>
      <c r="C190" s="353"/>
      <c r="D190" s="353"/>
      <c r="E190" s="353"/>
      <c r="F190" s="353"/>
      <c r="G190" s="353"/>
      <c r="H190" s="353"/>
      <c r="I190" s="353"/>
      <c r="J190" s="353"/>
      <c r="K190" s="309"/>
      <c r="L190" s="309"/>
      <c r="M190" s="309"/>
      <c r="N190" s="309"/>
      <c r="O190" s="139"/>
      <c r="P190" s="21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</row>
    <row r="664" ht="3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4.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</sheetData>
  <sheetProtection/>
  <mergeCells count="137">
    <mergeCell ref="A6:P6"/>
    <mergeCell ref="A9:C11"/>
    <mergeCell ref="D9:E11"/>
    <mergeCell ref="F9:F11"/>
    <mergeCell ref="H9:J9"/>
    <mergeCell ref="K9:N9"/>
    <mergeCell ref="G10:G11"/>
    <mergeCell ref="H10:I10"/>
    <mergeCell ref="J10:J11"/>
    <mergeCell ref="K10:N10"/>
    <mergeCell ref="O10:O11"/>
    <mergeCell ref="P10:P11"/>
    <mergeCell ref="B12:C12"/>
    <mergeCell ref="D12:E12"/>
    <mergeCell ref="D13:E13"/>
    <mergeCell ref="A14:A40"/>
    <mergeCell ref="D14:E14"/>
    <mergeCell ref="B15:B25"/>
    <mergeCell ref="D15:E15"/>
    <mergeCell ref="D20:E20"/>
    <mergeCell ref="D21:E21"/>
    <mergeCell ref="C22:C23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D40:E40"/>
    <mergeCell ref="B41:E41"/>
    <mergeCell ref="A42:A151"/>
    <mergeCell ref="C42:E42"/>
    <mergeCell ref="B43:B134"/>
    <mergeCell ref="C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7:E57"/>
    <mergeCell ref="D58:E58"/>
    <mergeCell ref="D59:E59"/>
    <mergeCell ref="D60:E60"/>
    <mergeCell ref="D62:E62"/>
    <mergeCell ref="D69:E69"/>
    <mergeCell ref="D74:E74"/>
    <mergeCell ref="D75:E75"/>
    <mergeCell ref="D76:E76"/>
    <mergeCell ref="D77:E77"/>
    <mergeCell ref="D78:E78"/>
    <mergeCell ref="D79:E79"/>
    <mergeCell ref="D80:E80"/>
    <mergeCell ref="D81:E81"/>
    <mergeCell ref="D90:E90"/>
    <mergeCell ref="C91:E91"/>
    <mergeCell ref="D92:E92"/>
    <mergeCell ref="D93:E93"/>
    <mergeCell ref="D94:E94"/>
    <mergeCell ref="D95:E95"/>
    <mergeCell ref="D96:E96"/>
    <mergeCell ref="D97:E97"/>
    <mergeCell ref="C98:E98"/>
    <mergeCell ref="D99:E99"/>
    <mergeCell ref="D100:E100"/>
    <mergeCell ref="C101:C103"/>
    <mergeCell ref="D101:E101"/>
    <mergeCell ref="D102:E102"/>
    <mergeCell ref="D103:E103"/>
    <mergeCell ref="D104:E104"/>
    <mergeCell ref="D105:E105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C117:C123"/>
    <mergeCell ref="D117:E117"/>
    <mergeCell ref="D120:E120"/>
    <mergeCell ref="D123:E123"/>
    <mergeCell ref="D124:E124"/>
    <mergeCell ref="D125:E125"/>
    <mergeCell ref="C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43:E143"/>
    <mergeCell ref="B144:B150"/>
    <mergeCell ref="D144:E144"/>
    <mergeCell ref="D147:E147"/>
    <mergeCell ref="D150:E150"/>
    <mergeCell ref="D151:E151"/>
    <mergeCell ref="D152:E152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A165:A176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7:E177"/>
    <mergeCell ref="D178:E178"/>
    <mergeCell ref="D184:E184"/>
    <mergeCell ref="E187:F187"/>
    <mergeCell ref="J187:P187"/>
    <mergeCell ref="J188:P188"/>
    <mergeCell ref="J189:P189"/>
    <mergeCell ref="A190:B190"/>
    <mergeCell ref="C190:J19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2">
      <selection activeCell="D36" sqref="D35:D36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ht="12.75">
      <c r="G1" s="4" t="s">
        <v>252</v>
      </c>
    </row>
    <row r="2" spans="2:8" ht="15.75">
      <c r="B2" s="429" t="s">
        <v>280</v>
      </c>
      <c r="C2" s="429"/>
      <c r="D2" s="429"/>
      <c r="E2" s="429"/>
      <c r="F2" s="429"/>
      <c r="G2" s="429"/>
      <c r="H2" s="429"/>
    </row>
    <row r="4" ht="12.75">
      <c r="H4" s="1" t="s">
        <v>5</v>
      </c>
    </row>
    <row r="5" spans="1:8" ht="12.75">
      <c r="A5" s="118" t="s">
        <v>2</v>
      </c>
      <c r="B5" s="433" t="s">
        <v>4</v>
      </c>
      <c r="C5" s="434" t="s">
        <v>394</v>
      </c>
      <c r="D5" s="434"/>
      <c r="E5" s="427" t="s">
        <v>250</v>
      </c>
      <c r="F5" s="434" t="s">
        <v>403</v>
      </c>
      <c r="G5" s="434"/>
      <c r="H5" s="427" t="s">
        <v>251</v>
      </c>
    </row>
    <row r="6" spans="1:8" ht="12.75">
      <c r="A6" s="118" t="s">
        <v>3</v>
      </c>
      <c r="B6" s="433"/>
      <c r="C6" s="119" t="s">
        <v>0</v>
      </c>
      <c r="D6" s="119" t="s">
        <v>1</v>
      </c>
      <c r="E6" s="428"/>
      <c r="F6" s="119" t="s">
        <v>0</v>
      </c>
      <c r="G6" s="119" t="s">
        <v>1</v>
      </c>
      <c r="H6" s="428"/>
    </row>
    <row r="7" spans="1:10" s="28" customFormat="1" ht="11.25">
      <c r="A7" s="120">
        <v>0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J7" s="81"/>
    </row>
    <row r="8" spans="1:8" s="28" customFormat="1" ht="15.75">
      <c r="A8" s="119" t="s">
        <v>26</v>
      </c>
      <c r="B8" s="121" t="s">
        <v>304</v>
      </c>
      <c r="C8" s="83">
        <f>C9+C10+C11</f>
        <v>45028</v>
      </c>
      <c r="D8" s="83">
        <f>D9+D10+D11</f>
        <v>48333</v>
      </c>
      <c r="E8" s="106">
        <f>D8/C8*100</f>
        <v>107.3398774096118</v>
      </c>
      <c r="F8" s="83">
        <f>F9+F10+F11</f>
        <v>51743</v>
      </c>
      <c r="G8" s="83">
        <f>G9+G10+G11</f>
        <v>54223</v>
      </c>
      <c r="H8" s="106">
        <f>G8/F8*100</f>
        <v>104.79291884892643</v>
      </c>
    </row>
    <row r="9" spans="1:8" ht="16.5" customHeight="1">
      <c r="A9" s="119">
        <v>1</v>
      </c>
      <c r="B9" s="122" t="s">
        <v>284</v>
      </c>
      <c r="C9" s="83">
        <v>45017</v>
      </c>
      <c r="D9" s="83">
        <v>48321</v>
      </c>
      <c r="E9" s="106">
        <f>D9/C9*100</f>
        <v>107.33944954128441</v>
      </c>
      <c r="F9" s="83">
        <v>51740</v>
      </c>
      <c r="G9" s="83">
        <v>54210</v>
      </c>
      <c r="H9" s="106">
        <f>G9/F9*100</f>
        <v>104.77386934673368</v>
      </c>
    </row>
    <row r="10" spans="1:8" ht="15.75" customHeight="1">
      <c r="A10" s="123" t="s">
        <v>281</v>
      </c>
      <c r="B10" s="124" t="s">
        <v>109</v>
      </c>
      <c r="C10" s="83">
        <v>11</v>
      </c>
      <c r="D10" s="119">
        <v>12</v>
      </c>
      <c r="E10" s="106"/>
      <c r="F10" s="125">
        <v>3</v>
      </c>
      <c r="G10" s="126">
        <v>13</v>
      </c>
      <c r="H10" s="106"/>
    </row>
    <row r="11" spans="1:8" ht="15.75" customHeight="1">
      <c r="A11" s="127" t="s">
        <v>282</v>
      </c>
      <c r="B11" s="128" t="s">
        <v>7</v>
      </c>
      <c r="C11" s="129">
        <v>0</v>
      </c>
      <c r="D11" s="83">
        <v>0</v>
      </c>
      <c r="E11" s="106">
        <v>0</v>
      </c>
      <c r="F11" s="125">
        <v>0</v>
      </c>
      <c r="G11" s="126">
        <v>0</v>
      </c>
      <c r="H11" s="106">
        <v>0</v>
      </c>
    </row>
    <row r="16" spans="2:7" ht="39.75" customHeight="1">
      <c r="B16" s="31" t="s">
        <v>325</v>
      </c>
      <c r="C16" s="31"/>
      <c r="F16" s="430" t="s">
        <v>188</v>
      </c>
      <c r="G16" s="430"/>
    </row>
    <row r="17" spans="2:7" ht="15">
      <c r="B17" s="95" t="s">
        <v>343</v>
      </c>
      <c r="F17" s="432" t="s">
        <v>106</v>
      </c>
      <c r="G17" s="432"/>
    </row>
    <row r="18" spans="6:7" ht="12.75">
      <c r="F18" s="431" t="s">
        <v>326</v>
      </c>
      <c r="G18" s="431"/>
    </row>
  </sheetData>
  <sheetProtection/>
  <mergeCells count="9">
    <mergeCell ref="H5:H6"/>
    <mergeCell ref="B2:H2"/>
    <mergeCell ref="F16:G16"/>
    <mergeCell ref="F18:G18"/>
    <mergeCell ref="F17:G17"/>
    <mergeCell ref="B5:B6"/>
    <mergeCell ref="C5:D5"/>
    <mergeCell ref="E5:E6"/>
    <mergeCell ref="F5:G5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="80" zoomScaleNormal="80" zoomScalePageLayoutView="0" workbookViewId="0" topLeftCell="A55">
      <selection activeCell="C47" sqref="C47"/>
    </sheetView>
  </sheetViews>
  <sheetFormatPr defaultColWidth="9.140625" defaultRowHeight="12.75"/>
  <cols>
    <col min="1" max="1" width="4.140625" style="218" customWidth="1"/>
    <col min="2" max="2" width="3.7109375" style="218" customWidth="1"/>
    <col min="3" max="3" width="65.57421875" style="255" customWidth="1"/>
    <col min="4" max="4" width="12.57421875" style="218" customWidth="1"/>
    <col min="5" max="5" width="10.57421875" style="218" customWidth="1"/>
    <col min="6" max="6" width="13.140625" style="218" customWidth="1"/>
    <col min="7" max="7" width="10.57421875" style="218" customWidth="1"/>
    <col min="8" max="8" width="9.421875" style="218" customWidth="1"/>
    <col min="9" max="9" width="11.7109375" style="218" customWidth="1"/>
    <col min="10" max="16384" width="9.140625" style="3" customWidth="1"/>
  </cols>
  <sheetData>
    <row r="1" ht="15">
      <c r="H1" s="219" t="s">
        <v>115</v>
      </c>
    </row>
    <row r="2" spans="1:8" ht="15">
      <c r="A2" s="443" t="s">
        <v>191</v>
      </c>
      <c r="B2" s="443"/>
      <c r="C2" s="443"/>
      <c r="D2" s="443"/>
      <c r="E2" s="443"/>
      <c r="F2" s="443"/>
      <c r="G2" s="443"/>
      <c r="H2" s="443"/>
    </row>
    <row r="3" ht="9.75" customHeight="1" hidden="1"/>
    <row r="4" ht="14.25" customHeight="1" thickBot="1">
      <c r="I4" s="220" t="s">
        <v>47</v>
      </c>
    </row>
    <row r="5" spans="1:9" ht="15" customHeight="1">
      <c r="A5" s="444"/>
      <c r="B5" s="446"/>
      <c r="C5" s="448" t="s">
        <v>48</v>
      </c>
      <c r="D5" s="435" t="s">
        <v>190</v>
      </c>
      <c r="E5" s="437" t="s">
        <v>415</v>
      </c>
      <c r="F5" s="438"/>
      <c r="G5" s="450" t="s">
        <v>49</v>
      </c>
      <c r="H5" s="451"/>
      <c r="I5" s="452"/>
    </row>
    <row r="6" spans="1:9" ht="30.75" thickBot="1">
      <c r="A6" s="445"/>
      <c r="B6" s="447"/>
      <c r="C6" s="449"/>
      <c r="D6" s="436"/>
      <c r="E6" s="221" t="s">
        <v>0</v>
      </c>
      <c r="F6" s="319" t="s">
        <v>129</v>
      </c>
      <c r="G6" s="221" t="s">
        <v>416</v>
      </c>
      <c r="H6" s="221" t="s">
        <v>391</v>
      </c>
      <c r="I6" s="222" t="s">
        <v>417</v>
      </c>
    </row>
    <row r="7" spans="1:9" ht="15.75" thickBot="1">
      <c r="A7" s="256">
        <v>0</v>
      </c>
      <c r="B7" s="225">
        <v>1</v>
      </c>
      <c r="C7" s="257">
        <v>2</v>
      </c>
      <c r="D7" s="223">
        <v>3</v>
      </c>
      <c r="E7" s="224">
        <v>6</v>
      </c>
      <c r="F7" s="223">
        <v>5</v>
      </c>
      <c r="G7" s="224">
        <v>6</v>
      </c>
      <c r="H7" s="225">
        <v>7</v>
      </c>
      <c r="I7" s="226">
        <v>8</v>
      </c>
    </row>
    <row r="8" spans="1:9" s="116" customFormat="1" ht="15">
      <c r="A8" s="274" t="s">
        <v>50</v>
      </c>
      <c r="B8" s="275"/>
      <c r="C8" s="210" t="s">
        <v>12</v>
      </c>
      <c r="D8" s="214"/>
      <c r="E8" s="215">
        <f>E9+E12+E13+E16</f>
        <v>3122</v>
      </c>
      <c r="F8" s="215">
        <f>F9+F12+F13+F16</f>
        <v>3007</v>
      </c>
      <c r="G8" s="215">
        <f>G9+G12+G13+G16</f>
        <v>1480</v>
      </c>
      <c r="H8" s="216">
        <f>H9+H12+H13+H16</f>
        <v>950</v>
      </c>
      <c r="I8" s="215">
        <f>I9+I12+I13+I16</f>
        <v>900</v>
      </c>
    </row>
    <row r="9" spans="1:9" ht="15">
      <c r="A9" s="258"/>
      <c r="B9" s="259">
        <v>1</v>
      </c>
      <c r="C9" s="260" t="s">
        <v>51</v>
      </c>
      <c r="D9" s="231"/>
      <c r="E9" s="227">
        <f>E10+E11</f>
        <v>1700</v>
      </c>
      <c r="F9" s="227">
        <f>F10+F11</f>
        <v>1700</v>
      </c>
      <c r="G9" s="277">
        <f>G10+G11</f>
        <v>1480</v>
      </c>
      <c r="H9" s="228">
        <f>H10+H11</f>
        <v>950</v>
      </c>
      <c r="I9" s="227">
        <f>I10+I11</f>
        <v>900</v>
      </c>
    </row>
    <row r="10" spans="1:9" ht="15">
      <c r="A10" s="258"/>
      <c r="B10" s="259"/>
      <c r="C10" s="260" t="s">
        <v>174</v>
      </c>
      <c r="D10" s="231"/>
      <c r="E10" s="227">
        <v>1700</v>
      </c>
      <c r="F10" s="217">
        <v>1700</v>
      </c>
      <c r="G10" s="277">
        <v>1480</v>
      </c>
      <c r="H10" s="229">
        <v>950</v>
      </c>
      <c r="I10" s="230">
        <v>900</v>
      </c>
    </row>
    <row r="11" spans="1:9" ht="15">
      <c r="A11" s="258"/>
      <c r="B11" s="259"/>
      <c r="C11" s="261" t="s">
        <v>175</v>
      </c>
      <c r="D11" s="231"/>
      <c r="E11" s="227"/>
      <c r="F11" s="217"/>
      <c r="G11" s="277"/>
      <c r="H11" s="229">
        <v>0</v>
      </c>
      <c r="I11" s="230">
        <v>0</v>
      </c>
    </row>
    <row r="12" spans="1:9" ht="15">
      <c r="A12" s="258"/>
      <c r="B12" s="259">
        <v>2</v>
      </c>
      <c r="C12" s="260" t="s">
        <v>13</v>
      </c>
      <c r="D12" s="231"/>
      <c r="E12" s="314"/>
      <c r="F12" s="231"/>
      <c r="G12" s="278"/>
      <c r="H12" s="232"/>
      <c r="I12" s="233"/>
    </row>
    <row r="13" spans="1:9" ht="15">
      <c r="A13" s="258"/>
      <c r="B13" s="259">
        <v>3</v>
      </c>
      <c r="C13" s="260" t="s">
        <v>52</v>
      </c>
      <c r="D13" s="231"/>
      <c r="E13" s="314"/>
      <c r="F13" s="231"/>
      <c r="G13" s="278"/>
      <c r="H13" s="232"/>
      <c r="I13" s="233"/>
    </row>
    <row r="14" spans="1:9" ht="15">
      <c r="A14" s="258"/>
      <c r="B14" s="259"/>
      <c r="C14" s="260" t="s">
        <v>176</v>
      </c>
      <c r="D14" s="231"/>
      <c r="E14" s="314"/>
      <c r="F14" s="231"/>
      <c r="G14" s="278"/>
      <c r="H14" s="232"/>
      <c r="I14" s="233"/>
    </row>
    <row r="15" spans="1:9" ht="15">
      <c r="A15" s="258"/>
      <c r="B15" s="259"/>
      <c r="C15" s="260" t="s">
        <v>177</v>
      </c>
      <c r="D15" s="231"/>
      <c r="E15" s="314"/>
      <c r="F15" s="231"/>
      <c r="G15" s="278"/>
      <c r="H15" s="232"/>
      <c r="I15" s="233"/>
    </row>
    <row r="16" spans="1:9" ht="15">
      <c r="A16" s="258"/>
      <c r="B16" s="259">
        <v>4</v>
      </c>
      <c r="C16" s="260" t="s">
        <v>178</v>
      </c>
      <c r="D16" s="231"/>
      <c r="E16" s="234">
        <f>E17+E18+E19</f>
        <v>1422</v>
      </c>
      <c r="F16" s="217">
        <f>F17+F18+F19</f>
        <v>1307</v>
      </c>
      <c r="G16" s="245">
        <f>G17+G18+G19</f>
        <v>0</v>
      </c>
      <c r="H16" s="235">
        <f>H17+H18+H19</f>
        <v>0</v>
      </c>
      <c r="I16" s="234">
        <f>I17+I18+I19</f>
        <v>0</v>
      </c>
    </row>
    <row r="17" spans="1:9" ht="15">
      <c r="A17" s="258"/>
      <c r="B17" s="259"/>
      <c r="C17" s="261" t="s">
        <v>380</v>
      </c>
      <c r="D17" s="231"/>
      <c r="E17" s="234">
        <v>1422</v>
      </c>
      <c r="F17" s="217">
        <v>1307</v>
      </c>
      <c r="G17" s="245"/>
      <c r="H17" s="229">
        <v>0</v>
      </c>
      <c r="I17" s="230">
        <v>0</v>
      </c>
    </row>
    <row r="18" spans="1:9" ht="15">
      <c r="A18" s="258"/>
      <c r="B18" s="259"/>
      <c r="C18" s="261" t="s">
        <v>53</v>
      </c>
      <c r="D18" s="231"/>
      <c r="E18" s="314"/>
      <c r="F18" s="231"/>
      <c r="G18" s="278"/>
      <c r="H18" s="232"/>
      <c r="I18" s="233"/>
    </row>
    <row r="19" spans="1:9" ht="10.5" customHeight="1" hidden="1">
      <c r="A19" s="262"/>
      <c r="B19" s="232"/>
      <c r="C19" s="263" t="s">
        <v>54</v>
      </c>
      <c r="D19" s="233"/>
      <c r="E19" s="314"/>
      <c r="F19" s="233"/>
      <c r="G19" s="278"/>
      <c r="H19" s="232"/>
      <c r="I19" s="233"/>
    </row>
    <row r="20" spans="1:9" s="116" customFormat="1" ht="15">
      <c r="A20" s="276" t="s">
        <v>16</v>
      </c>
      <c r="B20" s="244"/>
      <c r="C20" s="211" t="s">
        <v>55</v>
      </c>
      <c r="D20" s="212"/>
      <c r="E20" s="213">
        <f>E21+E38+E67+E84+E91</f>
        <v>3122</v>
      </c>
      <c r="F20" s="213">
        <f>F21+F38+F67+F84+F91</f>
        <v>3007</v>
      </c>
      <c r="G20" s="213">
        <f>G21+G38+G67+G84+G91</f>
        <v>1480</v>
      </c>
      <c r="H20" s="213">
        <f>H21+H38+H67+H84+H91</f>
        <v>950</v>
      </c>
      <c r="I20" s="213">
        <f>I21+I38+I67+I84+I91</f>
        <v>900</v>
      </c>
    </row>
    <row r="21" spans="1:9" ht="15">
      <c r="A21" s="262"/>
      <c r="B21" s="259">
        <v>1</v>
      </c>
      <c r="C21" s="260" t="s">
        <v>56</v>
      </c>
      <c r="D21" s="231"/>
      <c r="E21" s="217">
        <f>E22+E26+E30+E34</f>
        <v>0</v>
      </c>
      <c r="F21" s="217">
        <f>F22+F26+F30+F34</f>
        <v>0</v>
      </c>
      <c r="G21" s="246">
        <f>G22+G26+G30+G34</f>
        <v>0</v>
      </c>
      <c r="H21" s="238">
        <f>H22+H26+H30+H34</f>
        <v>0</v>
      </c>
      <c r="I21" s="217">
        <f>I22+I26+I30+I34</f>
        <v>0</v>
      </c>
    </row>
    <row r="22" spans="1:9" ht="15">
      <c r="A22" s="262"/>
      <c r="B22" s="232"/>
      <c r="C22" s="263" t="s">
        <v>179</v>
      </c>
      <c r="D22" s="231"/>
      <c r="E22" s="316"/>
      <c r="F22" s="217"/>
      <c r="G22" s="279"/>
      <c r="H22" s="236"/>
      <c r="I22" s="237"/>
    </row>
    <row r="23" spans="1:9" ht="75" customHeight="1" hidden="1">
      <c r="A23" s="262"/>
      <c r="B23" s="232"/>
      <c r="C23" s="263" t="s">
        <v>57</v>
      </c>
      <c r="D23" s="231"/>
      <c r="E23" s="316"/>
      <c r="F23" s="217"/>
      <c r="G23" s="279"/>
      <c r="H23" s="236"/>
      <c r="I23" s="237"/>
    </row>
    <row r="24" spans="1:9" ht="143.25" customHeight="1" hidden="1">
      <c r="A24" s="262"/>
      <c r="B24" s="232"/>
      <c r="C24" s="263" t="s">
        <v>57</v>
      </c>
      <c r="D24" s="231"/>
      <c r="E24" s="316"/>
      <c r="F24" s="217"/>
      <c r="G24" s="279"/>
      <c r="H24" s="236"/>
      <c r="I24" s="237"/>
    </row>
    <row r="25" spans="1:9" ht="10.5" customHeight="1" hidden="1">
      <c r="A25" s="262"/>
      <c r="B25" s="232"/>
      <c r="C25" s="263" t="s">
        <v>58</v>
      </c>
      <c r="D25" s="231"/>
      <c r="E25" s="316"/>
      <c r="F25" s="217"/>
      <c r="G25" s="279"/>
      <c r="H25" s="236"/>
      <c r="I25" s="237"/>
    </row>
    <row r="26" spans="1:9" ht="29.25">
      <c r="A26" s="262"/>
      <c r="B26" s="232"/>
      <c r="C26" s="263" t="s">
        <v>180</v>
      </c>
      <c r="D26" s="231"/>
      <c r="E26" s="316"/>
      <c r="F26" s="217"/>
      <c r="G26" s="279"/>
      <c r="H26" s="236"/>
      <c r="I26" s="237"/>
    </row>
    <row r="27" spans="1:9" ht="15" customHeight="1" hidden="1">
      <c r="A27" s="262"/>
      <c r="B27" s="232"/>
      <c r="C27" s="263" t="s">
        <v>57</v>
      </c>
      <c r="D27" s="231"/>
      <c r="E27" s="316"/>
      <c r="F27" s="217"/>
      <c r="G27" s="279"/>
      <c r="H27" s="236"/>
      <c r="I27" s="237"/>
    </row>
    <row r="28" spans="1:9" ht="214.5" customHeight="1" hidden="1">
      <c r="A28" s="262"/>
      <c r="B28" s="232"/>
      <c r="C28" s="263" t="s">
        <v>57</v>
      </c>
      <c r="D28" s="231"/>
      <c r="E28" s="316"/>
      <c r="F28" s="217"/>
      <c r="G28" s="279"/>
      <c r="H28" s="236"/>
      <c r="I28" s="237"/>
    </row>
    <row r="29" spans="1:9" ht="0.75" customHeight="1">
      <c r="A29" s="262"/>
      <c r="B29" s="232"/>
      <c r="C29" s="263" t="s">
        <v>58</v>
      </c>
      <c r="D29" s="231"/>
      <c r="E29" s="237"/>
      <c r="F29" s="217"/>
      <c r="G29" s="280"/>
      <c r="H29" s="236"/>
      <c r="I29" s="237"/>
    </row>
    <row r="30" spans="1:9" ht="15.75" customHeight="1">
      <c r="A30" s="262"/>
      <c r="B30" s="232"/>
      <c r="C30" s="263" t="s">
        <v>181</v>
      </c>
      <c r="D30" s="231"/>
      <c r="E30" s="217"/>
      <c r="F30" s="217"/>
      <c r="G30" s="246"/>
      <c r="H30" s="238"/>
      <c r="I30" s="217"/>
    </row>
    <row r="31" spans="1:9" ht="15" customHeight="1" hidden="1">
      <c r="A31" s="262"/>
      <c r="B31" s="232"/>
      <c r="C31" s="263" t="s">
        <v>327</v>
      </c>
      <c r="D31" s="231"/>
      <c r="E31" s="316"/>
      <c r="F31" s="217"/>
      <c r="G31" s="279"/>
      <c r="H31" s="236"/>
      <c r="I31" s="237"/>
    </row>
    <row r="32" spans="1:9" ht="14.25" customHeight="1" hidden="1">
      <c r="A32" s="262"/>
      <c r="B32" s="232"/>
      <c r="C32" s="263" t="s">
        <v>57</v>
      </c>
      <c r="D32" s="231"/>
      <c r="E32" s="316"/>
      <c r="F32" s="217"/>
      <c r="G32" s="279"/>
      <c r="H32" s="236"/>
      <c r="I32" s="237"/>
    </row>
    <row r="33" spans="1:9" ht="11.25" customHeight="1" hidden="1">
      <c r="A33" s="262"/>
      <c r="B33" s="232"/>
      <c r="C33" s="263" t="s">
        <v>58</v>
      </c>
      <c r="D33" s="231"/>
      <c r="E33" s="237"/>
      <c r="F33" s="217"/>
      <c r="G33" s="280"/>
      <c r="H33" s="236"/>
      <c r="I33" s="237"/>
    </row>
    <row r="34" spans="1:9" ht="26.25" customHeight="1">
      <c r="A34" s="262"/>
      <c r="B34" s="232"/>
      <c r="C34" s="263" t="s">
        <v>182</v>
      </c>
      <c r="D34" s="231"/>
      <c r="E34" s="316"/>
      <c r="F34" s="217"/>
      <c r="G34" s="279"/>
      <c r="H34" s="236"/>
      <c r="I34" s="237"/>
    </row>
    <row r="35" spans="1:9" ht="15" customHeight="1" hidden="1">
      <c r="A35" s="262"/>
      <c r="B35" s="232"/>
      <c r="C35" s="263" t="s">
        <v>57</v>
      </c>
      <c r="D35" s="231"/>
      <c r="E35" s="316"/>
      <c r="F35" s="217"/>
      <c r="G35" s="279"/>
      <c r="H35" s="236"/>
      <c r="I35" s="237"/>
    </row>
    <row r="36" spans="1:9" ht="357" customHeight="1" hidden="1">
      <c r="A36" s="262"/>
      <c r="B36" s="232"/>
      <c r="C36" s="263" t="s">
        <v>57</v>
      </c>
      <c r="D36" s="231"/>
      <c r="E36" s="316"/>
      <c r="F36" s="217"/>
      <c r="G36" s="279"/>
      <c r="H36" s="236"/>
      <c r="I36" s="237"/>
    </row>
    <row r="37" spans="1:9" ht="10.5" customHeight="1" hidden="1">
      <c r="A37" s="262"/>
      <c r="B37" s="232"/>
      <c r="C37" s="263" t="s">
        <v>58</v>
      </c>
      <c r="D37" s="231"/>
      <c r="E37" s="237"/>
      <c r="F37" s="217"/>
      <c r="G37" s="280"/>
      <c r="H37" s="236"/>
      <c r="I37" s="237"/>
    </row>
    <row r="38" spans="1:9" s="116" customFormat="1" ht="15">
      <c r="A38" s="262"/>
      <c r="B38" s="259">
        <v>2</v>
      </c>
      <c r="C38" s="260" t="s">
        <v>59</v>
      </c>
      <c r="D38" s="231"/>
      <c r="E38" s="217">
        <f>E39+E55+E59+E63</f>
        <v>2872</v>
      </c>
      <c r="F38" s="217">
        <f>F39+F55+F59+F63</f>
        <v>2872</v>
      </c>
      <c r="G38" s="246">
        <f>G39+G55+G59+G63</f>
        <v>1170</v>
      </c>
      <c r="H38" s="238">
        <f>H39+H55+H59+H63</f>
        <v>850</v>
      </c>
      <c r="I38" s="217">
        <f>I39+I55+I59+I63</f>
        <v>750</v>
      </c>
    </row>
    <row r="39" spans="1:9" ht="15">
      <c r="A39" s="262"/>
      <c r="B39" s="265"/>
      <c r="C39" s="311" t="s">
        <v>179</v>
      </c>
      <c r="D39" s="231"/>
      <c r="E39" s="248">
        <f>E43+E40+E47+E44+E41+E42+E45+E48+E49+E50+E51+E52+E53+E54+E46</f>
        <v>2872</v>
      </c>
      <c r="F39" s="248">
        <f>F43+F40+F47+F44+F41+F42+F45+F48+F49+F50+F51+F52+F53+F54+F46</f>
        <v>2872</v>
      </c>
      <c r="G39" s="284">
        <f>G43+G40+G47+G44+G41+G42+G45+G48+G49+G50+G51+G52+G53+G54+G46</f>
        <v>1170</v>
      </c>
      <c r="H39" s="248">
        <f>H43+H40+H47+H44+H41+H42+H45+H48+H49+H50+H51+H52+H53+H54+H46</f>
        <v>850</v>
      </c>
      <c r="I39" s="248">
        <f>I43+I40+I47+I44+I41+I42+I45+I48+I49+I50+I51+I52+I53+I54+I46</f>
        <v>750</v>
      </c>
    </row>
    <row r="40" spans="1:9" s="218" customFormat="1" ht="30.75" customHeight="1">
      <c r="A40" s="262"/>
      <c r="B40" s="232"/>
      <c r="C40" s="263" t="s">
        <v>375</v>
      </c>
      <c r="D40" s="267"/>
      <c r="E40" s="234">
        <v>68</v>
      </c>
      <c r="F40" s="217">
        <v>68</v>
      </c>
      <c r="G40" s="245"/>
      <c r="H40" s="229"/>
      <c r="I40" s="230"/>
    </row>
    <row r="41" spans="1:9" s="218" customFormat="1" ht="46.5" customHeight="1">
      <c r="A41" s="262"/>
      <c r="B41" s="232"/>
      <c r="C41" s="313" t="s">
        <v>376</v>
      </c>
      <c r="D41" s="267"/>
      <c r="E41" s="234">
        <v>56</v>
      </c>
      <c r="F41" s="217">
        <v>56</v>
      </c>
      <c r="G41" s="245"/>
      <c r="H41" s="229"/>
      <c r="I41" s="230"/>
    </row>
    <row r="42" spans="1:9" s="218" customFormat="1" ht="31.5" customHeight="1">
      <c r="A42" s="262"/>
      <c r="B42" s="232"/>
      <c r="C42" s="320" t="s">
        <v>418</v>
      </c>
      <c r="D42" s="312" t="s">
        <v>423</v>
      </c>
      <c r="E42" s="234"/>
      <c r="F42" s="217"/>
      <c r="G42" s="327">
        <v>450</v>
      </c>
      <c r="H42" s="229">
        <v>0</v>
      </c>
      <c r="I42" s="230">
        <v>0</v>
      </c>
    </row>
    <row r="43" spans="1:9" s="218" customFormat="1" ht="31.5" customHeight="1">
      <c r="A43" s="262"/>
      <c r="B43" s="232"/>
      <c r="C43" s="321" t="s">
        <v>429</v>
      </c>
      <c r="D43" s="312" t="s">
        <v>424</v>
      </c>
      <c r="F43" s="217"/>
      <c r="G43" s="328">
        <v>160</v>
      </c>
      <c r="H43" s="229">
        <v>0</v>
      </c>
      <c r="I43" s="230">
        <v>0</v>
      </c>
    </row>
    <row r="44" spans="1:9" s="218" customFormat="1" ht="30" customHeight="1">
      <c r="A44" s="262"/>
      <c r="B44" s="232"/>
      <c r="C44" s="321" t="s">
        <v>430</v>
      </c>
      <c r="D44" s="312" t="s">
        <v>425</v>
      </c>
      <c r="E44" s="234"/>
      <c r="F44" s="217"/>
      <c r="G44" s="327">
        <v>200</v>
      </c>
      <c r="H44" s="229"/>
      <c r="I44" s="230"/>
    </row>
    <row r="45" spans="1:9" s="218" customFormat="1" ht="47.25" customHeight="1">
      <c r="A45" s="262"/>
      <c r="B45" s="232"/>
      <c r="C45" s="322" t="s">
        <v>431</v>
      </c>
      <c r="D45" s="312" t="s">
        <v>426</v>
      </c>
      <c r="E45" s="234"/>
      <c r="F45" s="217"/>
      <c r="G45" s="327">
        <v>360</v>
      </c>
      <c r="H45" s="229"/>
      <c r="I45" s="230"/>
    </row>
    <row r="46" spans="1:9" s="218" customFormat="1" ht="25.5" customHeight="1">
      <c r="A46" s="262"/>
      <c r="B46" s="232"/>
      <c r="C46" s="323" t="s">
        <v>421</v>
      </c>
      <c r="D46" s="267"/>
      <c r="E46" s="234"/>
      <c r="F46" s="217"/>
      <c r="G46" s="245"/>
      <c r="H46" s="229"/>
      <c r="I46" s="230">
        <v>600</v>
      </c>
    </row>
    <row r="47" spans="1:9" s="218" customFormat="1" ht="30" customHeight="1">
      <c r="A47" s="262"/>
      <c r="B47" s="232"/>
      <c r="C47" s="313" t="s">
        <v>420</v>
      </c>
      <c r="D47" s="267"/>
      <c r="E47" s="227"/>
      <c r="F47" s="217"/>
      <c r="G47" s="277"/>
      <c r="H47" s="229">
        <v>850</v>
      </c>
      <c r="I47" s="230"/>
    </row>
    <row r="48" spans="1:9" s="218" customFormat="1" ht="17.25" customHeight="1">
      <c r="A48" s="262"/>
      <c r="B48" s="232"/>
      <c r="C48" s="263" t="s">
        <v>379</v>
      </c>
      <c r="D48" s="267"/>
      <c r="E48" s="227">
        <v>805</v>
      </c>
      <c r="F48" s="217">
        <v>805</v>
      </c>
      <c r="G48" s="277"/>
      <c r="H48" s="229">
        <v>0</v>
      </c>
      <c r="I48" s="230">
        <v>0</v>
      </c>
    </row>
    <row r="49" spans="1:9" s="218" customFormat="1" ht="33.75" customHeight="1">
      <c r="A49" s="262"/>
      <c r="B49" s="232"/>
      <c r="C49" s="263" t="s">
        <v>397</v>
      </c>
      <c r="D49" s="267"/>
      <c r="E49" s="317">
        <v>170</v>
      </c>
      <c r="F49" s="324">
        <v>170</v>
      </c>
      <c r="G49" s="281"/>
      <c r="H49" s="229">
        <v>0</v>
      </c>
      <c r="I49" s="230">
        <v>0</v>
      </c>
    </row>
    <row r="50" spans="1:9" s="218" customFormat="1" ht="16.5" customHeight="1">
      <c r="A50" s="262"/>
      <c r="B50" s="232"/>
      <c r="C50" s="263" t="s">
        <v>377</v>
      </c>
      <c r="D50" s="267"/>
      <c r="E50" s="227">
        <v>665</v>
      </c>
      <c r="F50" s="217">
        <v>665</v>
      </c>
      <c r="G50" s="277"/>
      <c r="H50" s="229">
        <v>0</v>
      </c>
      <c r="I50" s="230">
        <v>0</v>
      </c>
    </row>
    <row r="51" spans="1:9" s="218" customFormat="1" ht="21" customHeight="1">
      <c r="A51" s="262"/>
      <c r="B51" s="232"/>
      <c r="C51" s="263" t="s">
        <v>378</v>
      </c>
      <c r="D51" s="267"/>
      <c r="E51" s="227">
        <v>243</v>
      </c>
      <c r="F51" s="217">
        <v>243</v>
      </c>
      <c r="G51" s="277"/>
      <c r="H51" s="229">
        <v>0</v>
      </c>
      <c r="I51" s="230">
        <v>0</v>
      </c>
    </row>
    <row r="52" spans="1:9" s="218" customFormat="1" ht="32.25" customHeight="1">
      <c r="A52" s="262"/>
      <c r="B52" s="232"/>
      <c r="C52" s="263" t="s">
        <v>398</v>
      </c>
      <c r="D52" s="267"/>
      <c r="E52" s="227">
        <v>465</v>
      </c>
      <c r="F52" s="217">
        <v>465</v>
      </c>
      <c r="G52" s="277"/>
      <c r="H52" s="229">
        <v>0</v>
      </c>
      <c r="I52" s="230">
        <v>0</v>
      </c>
    </row>
    <row r="53" spans="1:9" s="218" customFormat="1" ht="32.25" customHeight="1">
      <c r="A53" s="262"/>
      <c r="B53" s="232"/>
      <c r="C53" s="263" t="s">
        <v>399</v>
      </c>
      <c r="D53" s="267"/>
      <c r="E53" s="227">
        <v>400</v>
      </c>
      <c r="F53" s="217">
        <v>400</v>
      </c>
      <c r="G53" s="277"/>
      <c r="H53" s="229">
        <v>0</v>
      </c>
      <c r="I53" s="230">
        <v>0</v>
      </c>
    </row>
    <row r="54" spans="1:9" s="218" customFormat="1" ht="21" customHeight="1">
      <c r="A54" s="262"/>
      <c r="B54" s="232"/>
      <c r="C54" s="313" t="s">
        <v>422</v>
      </c>
      <c r="D54" s="267"/>
      <c r="E54" s="227">
        <v>0</v>
      </c>
      <c r="F54" s="217"/>
      <c r="G54" s="277">
        <v>0</v>
      </c>
      <c r="H54" s="229">
        <v>0</v>
      </c>
      <c r="I54" s="230">
        <v>150</v>
      </c>
    </row>
    <row r="55" spans="1:9" s="116" customFormat="1" ht="29.25">
      <c r="A55" s="262"/>
      <c r="B55" s="232"/>
      <c r="C55" s="266" t="s">
        <v>180</v>
      </c>
      <c r="D55" s="231"/>
      <c r="E55" s="230">
        <f>E56+E57+E58</f>
        <v>0</v>
      </c>
      <c r="F55" s="217">
        <f>F56+F57+F58</f>
        <v>0</v>
      </c>
      <c r="G55" s="247">
        <f>G56+G57+G58</f>
        <v>0</v>
      </c>
      <c r="H55" s="230">
        <f>H56+H57+H58</f>
        <v>0</v>
      </c>
      <c r="I55" s="230">
        <f>I56+I57+I58</f>
        <v>0</v>
      </c>
    </row>
    <row r="56" spans="1:9" s="116" customFormat="1" ht="225" customHeight="1" hidden="1">
      <c r="A56" s="262"/>
      <c r="B56" s="232"/>
      <c r="C56" s="261"/>
      <c r="D56" s="231"/>
      <c r="E56" s="234">
        <v>0</v>
      </c>
      <c r="F56" s="217">
        <v>0</v>
      </c>
      <c r="G56" s="245">
        <v>0</v>
      </c>
      <c r="H56" s="229">
        <v>0</v>
      </c>
      <c r="I56" s="230">
        <v>0</v>
      </c>
    </row>
    <row r="57" spans="1:9" ht="228.75" customHeight="1" hidden="1">
      <c r="A57" s="262"/>
      <c r="B57" s="232"/>
      <c r="C57" s="261"/>
      <c r="D57" s="231"/>
      <c r="E57" s="234">
        <v>0</v>
      </c>
      <c r="F57" s="217">
        <v>0</v>
      </c>
      <c r="G57" s="245">
        <v>0</v>
      </c>
      <c r="H57" s="229">
        <v>0</v>
      </c>
      <c r="I57" s="230">
        <v>0</v>
      </c>
    </row>
    <row r="58" spans="1:9" ht="15.75" customHeight="1" hidden="1">
      <c r="A58" s="262"/>
      <c r="B58" s="232"/>
      <c r="C58" s="263"/>
      <c r="D58" s="231"/>
      <c r="E58" s="237"/>
      <c r="F58" s="217"/>
      <c r="G58" s="280"/>
      <c r="H58" s="236"/>
      <c r="I58" s="237"/>
    </row>
    <row r="59" spans="1:9" ht="29.25">
      <c r="A59" s="262"/>
      <c r="B59" s="232"/>
      <c r="C59" s="263" t="s">
        <v>181</v>
      </c>
      <c r="D59" s="231"/>
      <c r="E59" s="316"/>
      <c r="F59" s="217"/>
      <c r="G59" s="279"/>
      <c r="H59" s="236"/>
      <c r="I59" s="237"/>
    </row>
    <row r="60" spans="1:9" ht="15" customHeight="1" hidden="1">
      <c r="A60" s="262"/>
      <c r="B60" s="232"/>
      <c r="C60" s="263" t="s">
        <v>57</v>
      </c>
      <c r="D60" s="231"/>
      <c r="E60" s="316"/>
      <c r="F60" s="217"/>
      <c r="G60" s="279"/>
      <c r="H60" s="236"/>
      <c r="I60" s="237"/>
    </row>
    <row r="61" spans="1:9" ht="214.5" customHeight="1" hidden="1">
      <c r="A61" s="262"/>
      <c r="B61" s="232"/>
      <c r="C61" s="263" t="s">
        <v>57</v>
      </c>
      <c r="D61" s="231"/>
      <c r="E61" s="316"/>
      <c r="F61" s="217"/>
      <c r="G61" s="279"/>
      <c r="H61" s="236"/>
      <c r="I61" s="237"/>
    </row>
    <row r="62" spans="1:9" ht="13.5" customHeight="1" hidden="1">
      <c r="A62" s="262"/>
      <c r="B62" s="232"/>
      <c r="C62" s="263" t="s">
        <v>58</v>
      </c>
      <c r="D62" s="231"/>
      <c r="E62" s="237"/>
      <c r="F62" s="217"/>
      <c r="G62" s="280"/>
      <c r="H62" s="236"/>
      <c r="I62" s="237"/>
    </row>
    <row r="63" spans="1:9" ht="43.5">
      <c r="A63" s="262"/>
      <c r="B63" s="232"/>
      <c r="C63" s="263" t="s">
        <v>182</v>
      </c>
      <c r="D63" s="231"/>
      <c r="E63" s="316"/>
      <c r="F63" s="217"/>
      <c r="G63" s="279"/>
      <c r="H63" s="236"/>
      <c r="I63" s="237"/>
    </row>
    <row r="64" spans="1:9" ht="15" customHeight="1" hidden="1">
      <c r="A64" s="262"/>
      <c r="B64" s="232"/>
      <c r="C64" s="263" t="s">
        <v>57</v>
      </c>
      <c r="D64" s="231"/>
      <c r="E64" s="316"/>
      <c r="F64" s="217"/>
      <c r="G64" s="279"/>
      <c r="H64" s="236"/>
      <c r="I64" s="237"/>
    </row>
    <row r="65" spans="1:9" ht="357" customHeight="1" hidden="1">
      <c r="A65" s="262"/>
      <c r="B65" s="232"/>
      <c r="C65" s="263" t="s">
        <v>57</v>
      </c>
      <c r="D65" s="231"/>
      <c r="E65" s="316"/>
      <c r="F65" s="217"/>
      <c r="G65" s="279"/>
      <c r="H65" s="236"/>
      <c r="I65" s="237"/>
    </row>
    <row r="66" spans="1:9" ht="10.5" customHeight="1" hidden="1">
      <c r="A66" s="262"/>
      <c r="B66" s="232"/>
      <c r="C66" s="263" t="s">
        <v>58</v>
      </c>
      <c r="D66" s="231"/>
      <c r="E66" s="237"/>
      <c r="F66" s="217"/>
      <c r="G66" s="280"/>
      <c r="H66" s="236"/>
      <c r="I66" s="237"/>
    </row>
    <row r="67" spans="1:9" ht="30">
      <c r="A67" s="262"/>
      <c r="B67" s="259">
        <v>3</v>
      </c>
      <c r="C67" s="260" t="s">
        <v>171</v>
      </c>
      <c r="D67" s="231"/>
      <c r="E67" s="217">
        <f>E68+E72+E76+E80+E73</f>
        <v>0</v>
      </c>
      <c r="F67" s="217">
        <f>F68+F72+F76+F80+F73</f>
        <v>0</v>
      </c>
      <c r="G67" s="246">
        <f>G68+G72+G76+G80+G73</f>
        <v>0</v>
      </c>
      <c r="H67" s="217">
        <f>H68+H72+H76+H80+H73</f>
        <v>0</v>
      </c>
      <c r="I67" s="217">
        <f>I68+I72+I76+I80+I73</f>
        <v>0</v>
      </c>
    </row>
    <row r="68" spans="1:9" ht="15">
      <c r="A68" s="262"/>
      <c r="B68" s="232"/>
      <c r="C68" s="263" t="s">
        <v>179</v>
      </c>
      <c r="D68" s="231"/>
      <c r="E68" s="316"/>
      <c r="F68" s="217"/>
      <c r="G68" s="279"/>
      <c r="H68" s="236"/>
      <c r="I68" s="237"/>
    </row>
    <row r="69" spans="1:9" ht="15">
      <c r="A69" s="262"/>
      <c r="B69" s="232"/>
      <c r="C69" s="263" t="s">
        <v>57</v>
      </c>
      <c r="D69" s="231"/>
      <c r="E69" s="316"/>
      <c r="F69" s="217"/>
      <c r="G69" s="279"/>
      <c r="H69" s="236"/>
      <c r="I69" s="237"/>
    </row>
    <row r="70" spans="1:9" ht="15">
      <c r="A70" s="262"/>
      <c r="B70" s="232"/>
      <c r="C70" s="263" t="s">
        <v>57</v>
      </c>
      <c r="D70" s="231"/>
      <c r="E70" s="316"/>
      <c r="F70" s="217"/>
      <c r="G70" s="279"/>
      <c r="H70" s="236"/>
      <c r="I70" s="237"/>
    </row>
    <row r="71" spans="1:9" ht="12.75" customHeight="1" hidden="1">
      <c r="A71" s="262"/>
      <c r="B71" s="232"/>
      <c r="C71" s="263" t="s">
        <v>58</v>
      </c>
      <c r="D71" s="231"/>
      <c r="E71" s="237"/>
      <c r="F71" s="217"/>
      <c r="G71" s="280"/>
      <c r="H71" s="236"/>
      <c r="I71" s="237"/>
    </row>
    <row r="72" spans="1:9" ht="29.25">
      <c r="A72" s="262"/>
      <c r="B72" s="232"/>
      <c r="C72" s="263" t="s">
        <v>180</v>
      </c>
      <c r="D72" s="231"/>
      <c r="E72" s="217">
        <f>E73+E74+E75</f>
        <v>0</v>
      </c>
      <c r="F72" s="217">
        <f>F73+F74+F75</f>
        <v>0</v>
      </c>
      <c r="G72" s="246">
        <f>G73+G74+G75</f>
        <v>0</v>
      </c>
      <c r="H72" s="217">
        <f>H73+H74+H75</f>
        <v>0</v>
      </c>
      <c r="I72" s="217">
        <f>I73+I74+I75</f>
        <v>0</v>
      </c>
    </row>
    <row r="73" spans="1:9" s="116" customFormat="1" ht="15" hidden="1">
      <c r="A73" s="262"/>
      <c r="B73" s="232"/>
      <c r="C73" s="263"/>
      <c r="D73" s="231"/>
      <c r="E73" s="234">
        <v>0</v>
      </c>
      <c r="F73" s="217">
        <v>0</v>
      </c>
      <c r="G73" s="245">
        <v>0</v>
      </c>
      <c r="H73" s="236">
        <v>0</v>
      </c>
      <c r="I73" s="237">
        <v>0</v>
      </c>
    </row>
    <row r="74" spans="1:9" ht="15" hidden="1">
      <c r="A74" s="262"/>
      <c r="B74" s="232"/>
      <c r="C74" s="263" t="s">
        <v>57</v>
      </c>
      <c r="D74" s="231"/>
      <c r="E74" s="234"/>
      <c r="F74" s="217"/>
      <c r="G74" s="245"/>
      <c r="H74" s="236"/>
      <c r="I74" s="237"/>
    </row>
    <row r="75" spans="1:9" ht="11.25" customHeight="1" hidden="1">
      <c r="A75" s="262"/>
      <c r="B75" s="232"/>
      <c r="C75" s="263" t="s">
        <v>58</v>
      </c>
      <c r="D75" s="231"/>
      <c r="E75" s="234"/>
      <c r="F75" s="217"/>
      <c r="G75" s="245"/>
      <c r="H75" s="236"/>
      <c r="I75" s="237"/>
    </row>
    <row r="76" spans="1:9" ht="29.25">
      <c r="A76" s="262"/>
      <c r="B76" s="232"/>
      <c r="C76" s="263" t="s">
        <v>181</v>
      </c>
      <c r="D76" s="231"/>
      <c r="E76" s="230">
        <v>0</v>
      </c>
      <c r="F76" s="217">
        <v>0</v>
      </c>
      <c r="G76" s="247">
        <v>0</v>
      </c>
      <c r="H76" s="236">
        <v>0</v>
      </c>
      <c r="I76" s="237">
        <v>0</v>
      </c>
    </row>
    <row r="77" spans="1:9" ht="15" customHeight="1" hidden="1">
      <c r="A77" s="262"/>
      <c r="B77" s="232"/>
      <c r="C77" s="263"/>
      <c r="D77" s="231"/>
      <c r="E77" s="230"/>
      <c r="F77" s="217"/>
      <c r="G77" s="247"/>
      <c r="H77" s="236"/>
      <c r="I77" s="237"/>
    </row>
    <row r="78" spans="1:9" ht="214.5" customHeight="1" hidden="1">
      <c r="A78" s="262"/>
      <c r="B78" s="232"/>
      <c r="C78" s="263"/>
      <c r="D78" s="231"/>
      <c r="E78" s="234"/>
      <c r="F78" s="217"/>
      <c r="G78" s="245"/>
      <c r="H78" s="236"/>
      <c r="I78" s="237"/>
    </row>
    <row r="79" spans="1:9" ht="18" customHeight="1" hidden="1">
      <c r="A79" s="262"/>
      <c r="B79" s="232"/>
      <c r="C79" s="263"/>
      <c r="D79" s="231"/>
      <c r="E79" s="234"/>
      <c r="F79" s="217"/>
      <c r="G79" s="245"/>
      <c r="H79" s="236"/>
      <c r="I79" s="237"/>
    </row>
    <row r="80" spans="1:9" ht="41.25" customHeight="1">
      <c r="A80" s="262"/>
      <c r="B80" s="232"/>
      <c r="C80" s="263" t="s">
        <v>182</v>
      </c>
      <c r="D80" s="231"/>
      <c r="E80" s="234"/>
      <c r="F80" s="217"/>
      <c r="G80" s="245"/>
      <c r="H80" s="236"/>
      <c r="I80" s="237"/>
    </row>
    <row r="81" spans="1:9" ht="15">
      <c r="A81" s="262"/>
      <c r="B81" s="232"/>
      <c r="C81" s="263" t="s">
        <v>57</v>
      </c>
      <c r="D81" s="231"/>
      <c r="E81" s="230"/>
      <c r="F81" s="217"/>
      <c r="G81" s="247"/>
      <c r="H81" s="236"/>
      <c r="I81" s="237"/>
    </row>
    <row r="82" spans="1:9" ht="15">
      <c r="A82" s="262"/>
      <c r="B82" s="232"/>
      <c r="C82" s="263" t="s">
        <v>57</v>
      </c>
      <c r="D82" s="231"/>
      <c r="E82" s="230"/>
      <c r="F82" s="217"/>
      <c r="G82" s="247"/>
      <c r="H82" s="236"/>
      <c r="I82" s="237"/>
    </row>
    <row r="83" spans="1:9" ht="11.25" customHeight="1" hidden="1">
      <c r="A83" s="262"/>
      <c r="B83" s="232"/>
      <c r="C83" s="263" t="s">
        <v>58</v>
      </c>
      <c r="D83" s="231"/>
      <c r="E83" s="230"/>
      <c r="F83" s="217"/>
      <c r="G83" s="247"/>
      <c r="H83" s="236"/>
      <c r="I83" s="237"/>
    </row>
    <row r="84" spans="1:9" ht="15">
      <c r="A84" s="262"/>
      <c r="B84" s="259">
        <v>4</v>
      </c>
      <c r="C84" s="260" t="s">
        <v>61</v>
      </c>
      <c r="D84" s="231"/>
      <c r="E84" s="217">
        <f>E85+E87+E89+E86+E88</f>
        <v>250</v>
      </c>
      <c r="F84" s="217">
        <f>F85+F87+F89+F86+F88</f>
        <v>135</v>
      </c>
      <c r="G84" s="246">
        <f>G85+G87+G89+G86+G88</f>
        <v>310</v>
      </c>
      <c r="H84" s="217">
        <f>H85+H87+H89+H86+H88</f>
        <v>100</v>
      </c>
      <c r="I84" s="217">
        <f>I85+I87+I89+I86+I88</f>
        <v>150</v>
      </c>
    </row>
    <row r="85" spans="1:9" s="116" customFormat="1" ht="18" customHeight="1">
      <c r="A85" s="262"/>
      <c r="B85" s="259"/>
      <c r="C85" s="322" t="s">
        <v>419</v>
      </c>
      <c r="D85" s="267" t="s">
        <v>427</v>
      </c>
      <c r="E85" s="230"/>
      <c r="F85" s="217"/>
      <c r="G85" s="247">
        <v>210</v>
      </c>
      <c r="H85" s="229">
        <v>0</v>
      </c>
      <c r="I85" s="230">
        <v>0</v>
      </c>
    </row>
    <row r="86" spans="1:9" s="116" customFormat="1" ht="15" customHeight="1" hidden="1">
      <c r="A86" s="262"/>
      <c r="B86" s="259"/>
      <c r="C86" s="325"/>
      <c r="D86" s="267"/>
      <c r="E86" s="230"/>
      <c r="F86" s="217"/>
      <c r="G86" s="247">
        <v>0</v>
      </c>
      <c r="H86" s="229"/>
      <c r="I86" s="230"/>
    </row>
    <row r="87" spans="1:9" s="116" customFormat="1" ht="15" hidden="1">
      <c r="A87" s="262"/>
      <c r="B87" s="259"/>
      <c r="C87" s="261"/>
      <c r="D87" s="267"/>
      <c r="E87" s="230"/>
      <c r="F87" s="217"/>
      <c r="G87" s="247">
        <v>0</v>
      </c>
      <c r="H87" s="229">
        <v>0</v>
      </c>
      <c r="I87" s="230">
        <v>0</v>
      </c>
    </row>
    <row r="88" spans="1:9" s="116" customFormat="1" ht="15">
      <c r="A88" s="262"/>
      <c r="B88" s="259"/>
      <c r="C88" s="263" t="s">
        <v>393</v>
      </c>
      <c r="D88" s="267"/>
      <c r="E88" s="230">
        <v>150</v>
      </c>
      <c r="F88" s="217">
        <v>73</v>
      </c>
      <c r="G88" s="247"/>
      <c r="H88" s="229"/>
      <c r="I88" s="230"/>
    </row>
    <row r="89" spans="1:9" s="116" customFormat="1" ht="15">
      <c r="A89" s="262"/>
      <c r="B89" s="259"/>
      <c r="C89" s="263" t="s">
        <v>392</v>
      </c>
      <c r="D89" s="267"/>
      <c r="E89" s="230">
        <v>100</v>
      </c>
      <c r="F89" s="217">
        <v>62</v>
      </c>
      <c r="G89" s="247">
        <v>100</v>
      </c>
      <c r="H89" s="229">
        <v>100</v>
      </c>
      <c r="I89" s="230">
        <v>150</v>
      </c>
    </row>
    <row r="90" spans="1:9" ht="15" hidden="1">
      <c r="A90" s="262"/>
      <c r="B90" s="259"/>
      <c r="C90" s="218"/>
      <c r="D90" s="231"/>
      <c r="E90" s="230"/>
      <c r="F90" s="217"/>
      <c r="G90" s="247"/>
      <c r="H90" s="236"/>
      <c r="I90" s="237"/>
    </row>
    <row r="91" spans="1:9" ht="15">
      <c r="A91" s="262"/>
      <c r="B91" s="268">
        <v>5</v>
      </c>
      <c r="C91" s="269" t="s">
        <v>60</v>
      </c>
      <c r="D91" s="264"/>
      <c r="E91" s="237"/>
      <c r="F91" s="315"/>
      <c r="G91" s="280"/>
      <c r="H91" s="236"/>
      <c r="I91" s="237"/>
    </row>
    <row r="92" spans="1:9" ht="15">
      <c r="A92" s="262"/>
      <c r="B92" s="232"/>
      <c r="C92" s="260" t="s">
        <v>183</v>
      </c>
      <c r="D92" s="231"/>
      <c r="E92" s="237"/>
      <c r="F92" s="217"/>
      <c r="G92" s="280"/>
      <c r="H92" s="236"/>
      <c r="I92" s="237"/>
    </row>
    <row r="93" spans="1:9" ht="15.75" thickBot="1">
      <c r="A93" s="270"/>
      <c r="B93" s="271"/>
      <c r="C93" s="272" t="s">
        <v>184</v>
      </c>
      <c r="D93" s="273"/>
      <c r="E93" s="318"/>
      <c r="F93" s="326"/>
      <c r="G93" s="282"/>
      <c r="H93" s="239"/>
      <c r="I93" s="237"/>
    </row>
    <row r="94" spans="3:8" ht="33" customHeight="1">
      <c r="C94" s="440" t="s">
        <v>105</v>
      </c>
      <c r="D94" s="440"/>
      <c r="E94" s="240"/>
      <c r="F94" s="441" t="s">
        <v>188</v>
      </c>
      <c r="G94" s="441"/>
      <c r="H94" s="441"/>
    </row>
    <row r="95" spans="3:8" ht="14.25">
      <c r="C95" s="95" t="s">
        <v>343</v>
      </c>
      <c r="D95" s="240"/>
      <c r="E95" s="240"/>
      <c r="F95" s="442" t="s">
        <v>106</v>
      </c>
      <c r="G95" s="442"/>
      <c r="H95" s="442"/>
    </row>
    <row r="96" spans="6:8" ht="14.25">
      <c r="F96" s="439" t="s">
        <v>326</v>
      </c>
      <c r="G96" s="439"/>
      <c r="H96" s="439"/>
    </row>
  </sheetData>
  <sheetProtection/>
  <mergeCells count="11">
    <mergeCell ref="A2:H2"/>
    <mergeCell ref="A5:A6"/>
    <mergeCell ref="B5:B6"/>
    <mergeCell ref="C5:C6"/>
    <mergeCell ref="G5:I5"/>
    <mergeCell ref="D5:D6"/>
    <mergeCell ref="E5:F5"/>
    <mergeCell ref="F96:H96"/>
    <mergeCell ref="C94:D94"/>
    <mergeCell ref="F94:H94"/>
    <mergeCell ref="F95:H95"/>
  </mergeCells>
  <printOptions/>
  <pageMargins left="0.7480314960629921" right="0.1968503937007874" top="0.31496062992125984" bottom="0.2362204724409449" header="0.3937007874015748" footer="0.1968503937007874"/>
  <pageSetup horizontalDpi="600" verticalDpi="6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4.00390625" style="35" customWidth="1"/>
    <col min="2" max="2" width="3.00390625" style="35" customWidth="1"/>
    <col min="3" max="3" width="33.421875" style="35" customWidth="1"/>
    <col min="4" max="4" width="12.00390625" style="35" customWidth="1"/>
    <col min="5" max="5" width="10.57421875" style="35" customWidth="1"/>
    <col min="6" max="6" width="8.28125" style="35" bestFit="1" customWidth="1"/>
    <col min="7" max="7" width="10.140625" style="35" customWidth="1"/>
    <col min="8" max="8" width="9.00390625" style="35" customWidth="1"/>
    <col min="9" max="9" width="10.8515625" style="35" customWidth="1"/>
    <col min="10" max="10" width="8.28125" style="35" bestFit="1" customWidth="1"/>
    <col min="11" max="11" width="11.421875" style="35" customWidth="1"/>
    <col min="12" max="12" width="10.8515625" style="35" bestFit="1" customWidth="1"/>
    <col min="13" max="16384" width="9.140625" style="35" customWidth="1"/>
  </cols>
  <sheetData>
    <row r="1" spans="1:12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2" t="s">
        <v>68</v>
      </c>
    </row>
    <row r="3" spans="2:12" ht="12.75" customHeight="1">
      <c r="B3" s="468" t="s">
        <v>321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6" ht="13.5" thickBot="1">
      <c r="L6" s="60" t="s">
        <v>47</v>
      </c>
    </row>
    <row r="7" spans="1:12" ht="12.75">
      <c r="A7" s="488" t="s">
        <v>193</v>
      </c>
      <c r="B7" s="471" t="s">
        <v>192</v>
      </c>
      <c r="C7" s="472"/>
      <c r="D7" s="477" t="s">
        <v>189</v>
      </c>
      <c r="E7" s="496" t="s">
        <v>389</v>
      </c>
      <c r="F7" s="472"/>
      <c r="G7" s="480" t="s">
        <v>390</v>
      </c>
      <c r="H7" s="481"/>
      <c r="I7" s="455" t="s">
        <v>384</v>
      </c>
      <c r="J7" s="456"/>
      <c r="K7" s="457" t="s">
        <v>391</v>
      </c>
      <c r="L7" s="456"/>
    </row>
    <row r="8" spans="1:12" ht="26.25" customHeight="1" thickBot="1">
      <c r="A8" s="489"/>
      <c r="B8" s="473"/>
      <c r="C8" s="474"/>
      <c r="D8" s="478"/>
      <c r="E8" s="475" t="s">
        <v>173</v>
      </c>
      <c r="F8" s="476"/>
      <c r="G8" s="466" t="s">
        <v>194</v>
      </c>
      <c r="H8" s="467"/>
      <c r="I8" s="469" t="s">
        <v>195</v>
      </c>
      <c r="J8" s="470"/>
      <c r="K8" s="466" t="s">
        <v>196</v>
      </c>
      <c r="L8" s="470"/>
    </row>
    <row r="9" spans="1:12" ht="28.5" customHeight="1" thickBot="1">
      <c r="A9" s="490"/>
      <c r="B9" s="475"/>
      <c r="C9" s="476"/>
      <c r="D9" s="479"/>
      <c r="E9" s="61" t="s">
        <v>205</v>
      </c>
      <c r="F9" s="62" t="s">
        <v>283</v>
      </c>
      <c r="G9" s="63" t="s">
        <v>172</v>
      </c>
      <c r="H9" s="62" t="s">
        <v>283</v>
      </c>
      <c r="I9" s="61" t="s">
        <v>172</v>
      </c>
      <c r="J9" s="62" t="s">
        <v>283</v>
      </c>
      <c r="K9" s="63" t="s">
        <v>172</v>
      </c>
      <c r="L9" s="62" t="s">
        <v>283</v>
      </c>
    </row>
    <row r="10" spans="1:12" s="71" customFormat="1" ht="12" thickBot="1">
      <c r="A10" s="64">
        <v>0</v>
      </c>
      <c r="B10" s="459">
        <v>1</v>
      </c>
      <c r="C10" s="460"/>
      <c r="D10" s="65">
        <v>2</v>
      </c>
      <c r="E10" s="66">
        <v>3</v>
      </c>
      <c r="F10" s="67">
        <v>4</v>
      </c>
      <c r="G10" s="68">
        <v>5</v>
      </c>
      <c r="H10" s="69">
        <v>6</v>
      </c>
      <c r="I10" s="66">
        <v>7</v>
      </c>
      <c r="J10" s="70">
        <v>8</v>
      </c>
      <c r="K10" s="68">
        <v>9</v>
      </c>
      <c r="L10" s="70">
        <v>10</v>
      </c>
    </row>
    <row r="11" spans="1:12" s="71" customFormat="1" ht="27" customHeight="1">
      <c r="A11" s="72" t="s">
        <v>197</v>
      </c>
      <c r="B11" s="494" t="s">
        <v>321</v>
      </c>
      <c r="C11" s="495"/>
      <c r="D11" s="73"/>
      <c r="E11" s="73"/>
      <c r="F11" s="73"/>
      <c r="G11" s="100"/>
      <c r="H11" s="100"/>
      <c r="I11" s="73"/>
      <c r="J11" s="73"/>
      <c r="K11" s="73"/>
      <c r="L11" s="74"/>
    </row>
    <row r="12" spans="1:15" ht="41.25" customHeight="1">
      <c r="A12" s="76">
        <v>1</v>
      </c>
      <c r="B12" s="497"/>
      <c r="C12" s="493"/>
      <c r="D12" s="33"/>
      <c r="E12" s="75" t="s">
        <v>67</v>
      </c>
      <c r="F12" s="75" t="s">
        <v>67</v>
      </c>
      <c r="G12" s="101">
        <v>0</v>
      </c>
      <c r="H12" s="101"/>
      <c r="I12" s="33"/>
      <c r="J12" s="33"/>
      <c r="K12" s="33">
        <v>0</v>
      </c>
      <c r="L12" s="34"/>
      <c r="O12" s="99"/>
    </row>
    <row r="13" spans="1:12" ht="15">
      <c r="A13" s="76"/>
      <c r="B13" s="486" t="s">
        <v>342</v>
      </c>
      <c r="C13" s="487"/>
      <c r="D13" s="33"/>
      <c r="E13" s="75" t="s">
        <v>67</v>
      </c>
      <c r="F13" s="75" t="s">
        <v>67</v>
      </c>
      <c r="G13" s="101"/>
      <c r="H13" s="101"/>
      <c r="I13" s="33">
        <v>0</v>
      </c>
      <c r="J13" s="33"/>
      <c r="K13" s="33"/>
      <c r="L13" s="34"/>
    </row>
    <row r="14" spans="1:12" ht="15" thickBot="1">
      <c r="A14" s="88"/>
      <c r="B14" s="482" t="s">
        <v>200</v>
      </c>
      <c r="C14" s="483"/>
      <c r="D14" s="90"/>
      <c r="E14" s="89" t="s">
        <v>67</v>
      </c>
      <c r="F14" s="89" t="s">
        <v>67</v>
      </c>
      <c r="G14" s="102">
        <f>SUM(G11:G13)</f>
        <v>0</v>
      </c>
      <c r="H14" s="103">
        <v>0</v>
      </c>
      <c r="I14" s="90">
        <f>SUM(I11:I13)</f>
        <v>0</v>
      </c>
      <c r="J14" s="90">
        <v>0</v>
      </c>
      <c r="K14" s="90">
        <f>SUM(K11:K13)</f>
        <v>0</v>
      </c>
      <c r="L14" s="91">
        <v>0</v>
      </c>
    </row>
    <row r="15" spans="1:12" ht="27" customHeight="1">
      <c r="A15" s="77" t="s">
        <v>198</v>
      </c>
      <c r="B15" s="463" t="s">
        <v>203</v>
      </c>
      <c r="C15" s="464"/>
      <c r="D15" s="78"/>
      <c r="E15" s="78"/>
      <c r="F15" s="78"/>
      <c r="G15" s="104"/>
      <c r="H15" s="104"/>
      <c r="I15" s="78"/>
      <c r="J15" s="78"/>
      <c r="K15" s="78"/>
      <c r="L15" s="79"/>
    </row>
    <row r="16" spans="1:12" ht="23.25" customHeight="1">
      <c r="A16" s="76">
        <v>1</v>
      </c>
      <c r="B16" s="492"/>
      <c r="C16" s="493"/>
      <c r="D16" s="33"/>
      <c r="E16" s="75" t="s">
        <v>67</v>
      </c>
      <c r="F16" s="75" t="s">
        <v>67</v>
      </c>
      <c r="G16" s="101">
        <v>0</v>
      </c>
      <c r="H16" s="101"/>
      <c r="I16" s="33"/>
      <c r="J16" s="33"/>
      <c r="K16" s="33"/>
      <c r="L16" s="34"/>
    </row>
    <row r="17" spans="1:12" ht="28.5" customHeight="1">
      <c r="A17" s="76">
        <v>2</v>
      </c>
      <c r="B17" s="461"/>
      <c r="C17" s="462"/>
      <c r="D17" s="33"/>
      <c r="E17" s="75"/>
      <c r="F17" s="75"/>
      <c r="G17" s="101"/>
      <c r="H17" s="101"/>
      <c r="I17" s="33"/>
      <c r="J17" s="33"/>
      <c r="K17" s="33"/>
      <c r="L17" s="34"/>
    </row>
    <row r="18" spans="1:12" ht="15">
      <c r="A18" s="76"/>
      <c r="B18" s="491" t="s">
        <v>291</v>
      </c>
      <c r="C18" s="487"/>
      <c r="D18" s="33"/>
      <c r="E18" s="75" t="s">
        <v>67</v>
      </c>
      <c r="F18" s="75" t="s">
        <v>67</v>
      </c>
      <c r="G18" s="101"/>
      <c r="H18" s="101"/>
      <c r="I18" s="33"/>
      <c r="J18" s="33"/>
      <c r="K18" s="33"/>
      <c r="L18" s="34"/>
    </row>
    <row r="19" spans="1:12" ht="13.5" thickBot="1">
      <c r="A19" s="88"/>
      <c r="B19" s="482" t="s">
        <v>201</v>
      </c>
      <c r="C19" s="483"/>
      <c r="D19" s="90"/>
      <c r="E19" s="89" t="s">
        <v>67</v>
      </c>
      <c r="F19" s="89" t="s">
        <v>67</v>
      </c>
      <c r="G19" s="103">
        <f>SUM(G15:G18)</f>
        <v>0</v>
      </c>
      <c r="H19" s="103"/>
      <c r="I19" s="90"/>
      <c r="J19" s="90"/>
      <c r="K19" s="90"/>
      <c r="L19" s="91"/>
    </row>
    <row r="20" spans="1:12" ht="23.25" thickBot="1">
      <c r="A20" s="92" t="s">
        <v>199</v>
      </c>
      <c r="B20" s="484" t="s">
        <v>202</v>
      </c>
      <c r="C20" s="485"/>
      <c r="D20" s="93"/>
      <c r="E20" s="93"/>
      <c r="F20" s="98"/>
      <c r="G20" s="98">
        <f>G14+G19</f>
        <v>0</v>
      </c>
      <c r="H20" s="98">
        <v>0</v>
      </c>
      <c r="I20" s="93"/>
      <c r="J20" s="93"/>
      <c r="K20" s="93">
        <v>0</v>
      </c>
      <c r="L20" s="94"/>
    </row>
    <row r="21" spans="3:12" ht="32.25" customHeight="1">
      <c r="C21" s="465" t="s">
        <v>105</v>
      </c>
      <c r="D21" s="465"/>
      <c r="J21" s="440" t="s">
        <v>188</v>
      </c>
      <c r="K21" s="440"/>
      <c r="L21" s="440"/>
    </row>
    <row r="22" spans="3:12" ht="14.25">
      <c r="C22" s="453" t="s">
        <v>343</v>
      </c>
      <c r="D22" s="454"/>
      <c r="J22" s="458" t="s">
        <v>106</v>
      </c>
      <c r="K22" s="458"/>
      <c r="L22" s="458"/>
    </row>
    <row r="23" ht="12.75">
      <c r="J23" s="108" t="s">
        <v>326</v>
      </c>
    </row>
  </sheetData>
  <sheetProtection/>
  <mergeCells count="27">
    <mergeCell ref="A7:A9"/>
    <mergeCell ref="B18:C18"/>
    <mergeCell ref="B19:C19"/>
    <mergeCell ref="B16:C16"/>
    <mergeCell ref="B11:C11"/>
    <mergeCell ref="E8:F8"/>
    <mergeCell ref="E7:F7"/>
    <mergeCell ref="B12:C12"/>
    <mergeCell ref="B3:L3"/>
    <mergeCell ref="I8:J8"/>
    <mergeCell ref="B7:C9"/>
    <mergeCell ref="D7:D9"/>
    <mergeCell ref="G7:H7"/>
    <mergeCell ref="J21:L21"/>
    <mergeCell ref="B14:C14"/>
    <mergeCell ref="B20:C20"/>
    <mergeCell ref="K8:L8"/>
    <mergeCell ref="B13:C13"/>
    <mergeCell ref="C22:D22"/>
    <mergeCell ref="I7:J7"/>
    <mergeCell ref="K7:L7"/>
    <mergeCell ref="J22:L22"/>
    <mergeCell ref="B10:C10"/>
    <mergeCell ref="B17:C17"/>
    <mergeCell ref="B15:C15"/>
    <mergeCell ref="C21:D21"/>
    <mergeCell ref="G8:H8"/>
  </mergeCells>
  <printOptions horizontalCentered="1"/>
  <pageMargins left="0.35433070866141736" right="0.34" top="0.6" bottom="0.58" header="0.4" footer="0.33"/>
  <pageSetup horizontalDpi="600" verticalDpi="600" orientation="landscape" paperSize="9" scale="82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buget4</cp:lastModifiedBy>
  <cp:lastPrinted>2024-02-21T11:16:06Z</cp:lastPrinted>
  <dcterms:created xsi:type="dcterms:W3CDTF">2011-11-22T11:53:52Z</dcterms:created>
  <dcterms:modified xsi:type="dcterms:W3CDTF">2024-02-28T06:59:46Z</dcterms:modified>
  <cp:category/>
  <cp:version/>
  <cp:contentType/>
  <cp:contentStatus/>
</cp:coreProperties>
</file>