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firstSheet="1" activeTab="1"/>
  </bookViews>
  <sheets>
    <sheet name="anexa2" sheetId="1" state="hidden" r:id="rId1"/>
    <sheet name="Anexa 1" sheetId="2" r:id="rId2"/>
  </sheets>
  <definedNames/>
  <calcPr fullCalcOnLoad="1"/>
</workbook>
</file>

<file path=xl/sharedStrings.xml><?xml version="1.0" encoding="utf-8"?>
<sst xmlns="http://schemas.openxmlformats.org/spreadsheetml/2006/main" count="427" uniqueCount="334">
  <si>
    <t>mii lei</t>
  </si>
  <si>
    <t>INDICATORI</t>
  </si>
  <si>
    <t>II</t>
  </si>
  <si>
    <t>SURSE DE FINANŢARE A INVESTIŢIILOR, din care:</t>
  </si>
  <si>
    <t>Alocaţii de la buget</t>
  </si>
  <si>
    <t>NEAGOE CLAUDIU STEFAN</t>
  </si>
  <si>
    <t>TUDOR CLAUDIA NICOLETTE</t>
  </si>
  <si>
    <t>S.C. PIETE SI TARGURI CRAIOVA SRL</t>
  </si>
  <si>
    <t>CRAIOVA,Str.CALEA BUCURESTI, Nr.51, DOLJ</t>
  </si>
  <si>
    <t>Cod unic de înregistrare 28001235</t>
  </si>
  <si>
    <t>Nr.Ordine Reg.Com : J16/181/2011</t>
  </si>
  <si>
    <t>Anexa nr.2</t>
  </si>
  <si>
    <t>Detalierea indicatorilor economico-financiari prevăzuţi în bugetul de venituri şi cheltuieli si repartizarea  pe trimestre a acestora</t>
  </si>
  <si>
    <t>Nr. rd.</t>
  </si>
  <si>
    <t>%</t>
  </si>
  <si>
    <t xml:space="preserve"> Aprobat</t>
  </si>
  <si>
    <t>din care:</t>
  </si>
  <si>
    <t>conform Hotararii C.A.</t>
  </si>
  <si>
    <t>Trim I</t>
  </si>
  <si>
    <t>Trim II</t>
  </si>
  <si>
    <t>Trim III</t>
  </si>
  <si>
    <t>An</t>
  </si>
  <si>
    <t>4a</t>
  </si>
  <si>
    <t>6a</t>
  </si>
  <si>
    <t>I.</t>
  </si>
  <si>
    <t>VENITURI TOTALE (Rd.2+Rd.22+Rd.28)</t>
  </si>
  <si>
    <t>Venituri totale din exploatare (Rd. 3 + Rd. 8 + Rd. 9 + Rd. 12 + Rd. 13 + Rd. 14), din care:</t>
  </si>
  <si>
    <t>a)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</si>
  <si>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</si>
  <si>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</si>
  <si>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</si>
  <si>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</si>
  <si>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</si>
  <si>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</si>
  <si>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</si>
  <si>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</si>
  <si>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</si>
  <si>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b)</t>
  </si>
  <si>
    <t>din vânzarea mărfurilor</t>
  </si>
  <si>
    <t>c)</t>
  </si>
  <si>
    <t xml:space="preserve">din subvenţii şi transferuri de exploatare aferente cifrei de afaceri nete (Rd.10+Rd.11), din care: </t>
  </si>
  <si>
    <t>c1</t>
  </si>
  <si>
    <t>subvenţii, cf. prevederilor  legale în vigoare</t>
  </si>
  <si>
    <t>c2</t>
  </si>
  <si>
    <t>transferuri, cf.  prevederilor    legale  în  vigoare</t>
  </si>
  <si>
    <t>d)</t>
  </si>
  <si>
    <t>din producţia de imobilizări</t>
  </si>
  <si>
    <t>e)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</si>
  <si>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</si>
  <si>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</si>
  <si>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</si>
  <si>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</si>
  <si>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</si>
  <si>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</si>
  <si>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</si>
  <si>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</si>
  <si>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</si>
  <si>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</si>
  <si>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</si>
  <si>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</si>
  <si>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</si>
  <si>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</si>
  <si>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</si>
  <si>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</si>
  <si>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</si>
  <si>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</si>
  <si>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</si>
  <si>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</si>
  <si>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Venituri extraordinare</t>
  </si>
  <si>
    <t>CHELTUIELI TOTALE  (Rd.30+Rd.131+Rd.139)</t>
  </si>
  <si>
    <t xml:space="preserve">Cheltuieli de exploatare (Rd.31+Rd.79+Rd.86+Rd.114),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</si>
  <si>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</si>
  <si>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</si>
  <si>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</si>
  <si>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</si>
  <si>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</si>
  <si>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</si>
  <si>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</si>
  <si>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</si>
  <si>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</si>
  <si>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b3)</t>
  </si>
  <si>
    <t>cheltuieli cu alte materiale consumabile</t>
  </si>
  <si>
    <t>36*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</si>
  <si>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</si>
  <si>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</si>
  <si>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</si>
  <si>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</si>
  <si>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</si>
  <si>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</si>
  <si>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</si>
  <si>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</si>
  <si>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</si>
  <si>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</si>
  <si>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</si>
  <si>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</si>
  <si>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(Rd.47+Rd.48+Rd.50+Rd.57+Rd.62+Rd.63+Rd.67+   Rd.68+Rd.69+Rd.78),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</si>
  <si>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</si>
  <si>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</si>
  <si>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</si>
  <si>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</si>
  <si>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</si>
  <si>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</si>
  <si>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</si>
  <si>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</si>
  <si>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</si>
  <si>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</si>
  <si>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</si>
  <si>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</si>
  <si>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</si>
  <si>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</si>
  <si>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indomeniul medcal si sanatate</t>
  </si>
  <si>
    <t>d2)</t>
  </si>
  <si>
    <t>ch. de sponsorizare in domeniile educatie, invatamant,social si sport,din care:</t>
  </si>
  <si>
    <t>d3)</t>
  </si>
  <si>
    <t>pentru cluburile sportive</t>
  </si>
  <si>
    <t>d4)</t>
  </si>
  <si>
    <t>ch de sponsorizare pt alte activitati</t>
  </si>
  <si>
    <t>cheltuieli cu transportul de bunuri şi persoane</t>
  </si>
  <si>
    <r>
      <rPr>
        <b/>
        <sz val="10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</si>
  <si>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</si>
  <si>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</si>
  <si>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</si>
  <si>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</si>
  <si>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</si>
  <si>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</si>
  <si>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</si>
  <si>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</si>
  <si>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</si>
  <si>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</si>
  <si>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</si>
  <si>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</si>
  <si>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</si>
  <si>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</si>
  <si>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</si>
  <si>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</si>
  <si>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</si>
  <si>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</si>
  <si>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</si>
  <si>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</si>
  <si>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</si>
  <si>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</si>
  <si>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</si>
  <si>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</si>
  <si>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</si>
  <si>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alte cheltuieli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</si>
  <si>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</si>
  <si>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</si>
  <si>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</si>
  <si>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</si>
  <si>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</si>
  <si>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</si>
  <si>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rPr>
        <sz val="10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</si>
  <si>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</si>
  <si>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C0</t>
  </si>
  <si>
    <t>Cheltuieli de natură salarială (Rd.88+ Rd.92)</t>
  </si>
  <si>
    <t>C1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</si>
  <si>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</si>
  <si>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</si>
  <si>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</si>
  <si>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</si>
  <si>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>C2</t>
  </si>
  <si>
    <t xml:space="preserve">Bonusuri (Rd.93+Rd.96+Rd.97+Rd.98+ Rd.99), din care: </t>
  </si>
  <si>
    <t>a) cheltuieli sociale prevăzute la art. 25 din Legea nr. 227/2015(in limita art.25 alin(3)lit.b) privind Codul fiscal,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</si>
  <si>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</si>
  <si>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</si>
  <si>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</si>
  <si>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vouchere de vacanţă;</t>
  </si>
  <si>
    <t>d) ch. privind participarea  salariaţilor la profitul obtinut în anul precedent</t>
  </si>
  <si>
    <t>e) alte cheltuieli conform CCM.</t>
  </si>
  <si>
    <t>C3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</si>
  <si>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</si>
  <si>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</si>
  <si>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</si>
  <si>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</si>
  <si>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C4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</si>
  <si>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</si>
  <si>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</si>
  <si>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</si>
  <si>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</si>
  <si>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</si>
  <si>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</si>
  <si>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</si>
  <si>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C5</t>
  </si>
  <si>
    <t xml:space="preserve">Cheltuieli cu contributiile datorate de angajator </t>
  </si>
  <si>
    <t>D. Alte cheltuieli de exploatare (Rd.115+Rd.118+Rd.119+Rd.120+Rd.121+Rd.122), din care:</t>
  </si>
  <si>
    <r>
      <rPr>
        <b/>
        <sz val="10"/>
        <rFont val="Arial"/>
        <family val="2"/>
      </rPr>
      <t xml:space="preserve">cheltuieli cu majorări şi penalităţi </t>
    </r>
    <r>
      <rPr>
        <b/>
        <sz val="10"/>
        <color indexed="30"/>
        <rFont val="Arial"/>
        <family val="2"/>
      </rPr>
      <t>(Rd.116+Rd.117</t>
    </r>
    <r>
      <rPr>
        <b/>
        <sz val="10"/>
        <rFont val="Arial"/>
        <family val="2"/>
      </rPr>
      <t>), din care:</t>
    </r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</si>
  <si>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</si>
  <si>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</si>
  <si>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</si>
  <si>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</si>
  <si>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</si>
  <si>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</si>
  <si>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r>
      <rPr>
        <b/>
        <sz val="10"/>
        <rFont val="Arial"/>
        <family val="2"/>
      </rPr>
      <t>ajustări şi deprecieri pentru pierdere de valoare şi provizioane (</t>
    </r>
    <r>
      <rPr>
        <b/>
        <sz val="10"/>
        <color indexed="30"/>
        <rFont val="Arial"/>
        <family val="2"/>
      </rPr>
      <t>Rd.123-Rd.126</t>
    </r>
    <r>
      <rPr>
        <b/>
        <sz val="10"/>
        <rFont val="Arial"/>
        <family val="2"/>
      </rPr>
      <t>), din care:</t>
    </r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</si>
  <si>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</si>
  <si>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</si>
  <si>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</si>
  <si>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</si>
  <si>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</si>
  <si>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</si>
  <si>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</si>
  <si>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din anularea provizioanelor (Rd.128+Rd.129+Rd.130),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</si>
  <si>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</si>
  <si>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</si>
  <si>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</si>
  <si>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r>
      <rPr>
        <b/>
        <sz val="10"/>
        <rFont val="Arial"/>
        <family val="2"/>
      </rPr>
      <t>Cheltuieli financiare (</t>
    </r>
    <r>
      <rPr>
        <b/>
        <sz val="10"/>
        <color indexed="30"/>
        <rFont val="Arial"/>
        <family val="2"/>
      </rPr>
      <t>Rd.132+Rd.135+Rd.138</t>
    </r>
    <r>
      <rPr>
        <b/>
        <sz val="10"/>
        <rFont val="Arial"/>
        <family val="2"/>
      </rPr>
      <t xml:space="preserve">), din care: </t>
    </r>
  </si>
  <si>
    <t>cheltuieli privind dobânzile (Rd.133+Rd.134), din care:</t>
  </si>
  <si>
    <t>aferente creditelor pentru investiţii</t>
  </si>
  <si>
    <t>aferente creditelor pentru activitatea curentă</t>
  </si>
  <si>
    <t>cheltuieli din diferenţe de curs valutar (Rd.136+Rd.137), din care:</t>
  </si>
  <si>
    <t>alte cheltuieli financiare</t>
  </si>
  <si>
    <t>Cheltuieli extraordinare</t>
  </si>
  <si>
    <t>III</t>
  </si>
  <si>
    <t>REZULTATUL BRUT (profit/pierdere)   (Rd.1-Rd.29)</t>
  </si>
  <si>
    <t>venituri neimpozabile</t>
  </si>
  <si>
    <t>cheltuieli nedeductibile fiscal</t>
  </si>
  <si>
    <t>IV</t>
  </si>
  <si>
    <t>IMPOZIT PE PROFIT</t>
  </si>
  <si>
    <t>V</t>
  </si>
  <si>
    <t>DATE DE FUNDAMENTARE</t>
  </si>
  <si>
    <t>Venituri totale din exploatare  ,din care:(rd.2)</t>
  </si>
  <si>
    <t>venituri din subventii si transferuri</t>
  </si>
  <si>
    <t>alte venituri care nu se iau in calcul la determinarea productivitatii muncii,cf Legii anuale a bugetului de stat</t>
  </si>
  <si>
    <t>Cheltuieli de natură salarială (Rd.87),din care:**)</t>
  </si>
  <si>
    <t>Cheltuieli  cu salariile (Rd.88)</t>
  </si>
  <si>
    <t>Nr. de personal prognozat la finele anului</t>
  </si>
  <si>
    <t xml:space="preserve">Nr.mediu de salariaţi </t>
  </si>
  <si>
    <t>Castigul mediu lunar pe salariat determinat pe baza cheltuielilor de natura salariala              [(Rd.147-Rd.93-Rd98/rd.153]/12*1000</t>
  </si>
  <si>
    <t xml:space="preserve"> b)</t>
  </si>
  <si>
    <t>Câştigul mediu  lunar pe salariat (lei/persoană) determinat pe baza cheltuielilor de natură salarială, recalculat cf Legii anuale a bugetului de stat</t>
  </si>
  <si>
    <t>Productivitatea muncii în unităţi valorice pe total personal mediu (lei/persoană) (Rd.2/Rd.153)</t>
  </si>
  <si>
    <t>Productivitatea muncii în unităţi valorice pe total personal mediu recalculat cf Legii anuale a bugetului de stat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</si>
  <si>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</si>
  <si>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</si>
  <si>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</si>
  <si>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</si>
  <si>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</si>
  <si>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Rd.159/Rd.2</t>
  </si>
  <si>
    <t>Plăţi restante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</si>
  <si>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</si>
  <si>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</si>
  <si>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</si>
  <si>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</si>
  <si>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</si>
  <si>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</si>
  <si>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pt finantarea activitatii curente(soldul ramas de rambursat)</t>
  </si>
  <si>
    <t xml:space="preserve">          ADMINISTRATOR/DIRECTOR GENERAL</t>
  </si>
  <si>
    <t>DIRECTOR TEHNIC</t>
  </si>
  <si>
    <t>MARACINE ALIN MADALIN</t>
  </si>
  <si>
    <t xml:space="preserve">        DIRECTOR DEZVOLTARE</t>
  </si>
  <si>
    <t xml:space="preserve"> MARIN MARIAN VIOREL</t>
  </si>
  <si>
    <t>DIRECTOR ECONOMIC</t>
  </si>
  <si>
    <t>Propuneri</t>
  </si>
  <si>
    <t>rectificare</t>
  </si>
  <si>
    <t>9=8/5*100</t>
  </si>
  <si>
    <t>10=8/6*100</t>
  </si>
  <si>
    <t>BUGET DE VENITURI SI CHELTUIELI RECTIFICAT AL</t>
  </si>
  <si>
    <t xml:space="preserve">%       </t>
  </si>
  <si>
    <t>9=7/5</t>
  </si>
  <si>
    <t>10=8/7</t>
  </si>
  <si>
    <t>6=5/4</t>
  </si>
  <si>
    <t>VENITURI TOTALE  (Rd.1=Rd.2+Rd.5+Rd.6)</t>
  </si>
  <si>
    <t>Venituri totale din exploatare, din care:</t>
  </si>
  <si>
    <t>Venituri financiare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</si>
  <si>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</si>
  <si>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</si>
  <si>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</si>
  <si>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</si>
  <si>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</si>
  <si>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</si>
  <si>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</si>
  <si>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</si>
  <si>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Cheltuieli de natură salarială(Rd.13+Rd.14)</t>
  </si>
  <si>
    <t xml:space="preserve">ch. cu salariile </t>
  </si>
  <si>
    <t>bonusuri</t>
  </si>
  <si>
    <t>alte cheltuieli  cu personalul, din care:</t>
  </si>
  <si>
    <t>cheltuieli cu plati compensatorii aferente disponibilizarilor de personal</t>
  </si>
  <si>
    <t>Cheltuieli aferente contractului de mandat si a altor organe de conducere si control, comisii si comitete</t>
  </si>
  <si>
    <t>Cheltuieli cu contributiile datorate de angajator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</si>
  <si>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</si>
  <si>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</si>
  <si>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</si>
  <si>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</si>
  <si>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</si>
  <si>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</si>
  <si>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</si>
  <si>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</si>
  <si>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</si>
  <si>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</si>
  <si>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</si>
  <si>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</si>
  <si>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</si>
  <si>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</si>
  <si>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</t>
  </si>
  <si>
    <t>33a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</si>
  <si>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</si>
  <si>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</si>
  <si>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</si>
  <si>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</si>
  <si>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</si>
  <si>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</si>
  <si>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</si>
  <si>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</si>
  <si>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</si>
  <si>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cheltuieli cu reclama si publicitate</t>
  </si>
  <si>
    <t>VIII</t>
  </si>
  <si>
    <t>alocaţii bugetare aferente plăţii angajamentelor din anii anteriori</t>
  </si>
  <si>
    <t>IX</t>
  </si>
  <si>
    <t>CHELTUIELI  PENTRU INVESTIŢII</t>
  </si>
  <si>
    <t>X</t>
  </si>
  <si>
    <t>Nr.mediu de salariaţi total</t>
  </si>
  <si>
    <t xml:space="preserve">Castigul mediu  lunar pe salariat (lei/persoană) determinat pe baza cheltuielilor de natură salarială * </t>
  </si>
  <si>
    <t>Castigul mediu lunar pe salariat (lei/persoana) determinat pe baza cheltuielilor de natura salariala , recalculat cf Legii anuale a bugetului de stat **</t>
  </si>
  <si>
    <t>Productivitatea muncii în unităţi valorice pe total personal mediu (mii lei/persoană) (Rd.2/Rd.49)</t>
  </si>
  <si>
    <t>Productivitatea muncii în unităţi valorice pe total personal mediu recalculat cf Legii anuale a bugetului de stat(mii lei/persoană) (Rd.2/Rd.49)</t>
  </si>
  <si>
    <t>Productivitatea muncii în unităţi fizice pe total personal mediu (cantitate produse finite/persoana)</t>
  </si>
  <si>
    <t>Cheltuieli totale la 1000 lei venituri totale        (Rd.7/Rd.1)x1000</t>
  </si>
  <si>
    <t>Creanţe restante</t>
  </si>
  <si>
    <t>Estimări an 2024</t>
  </si>
  <si>
    <t>Estimări an 2025</t>
  </si>
  <si>
    <t>Prevederi an precedent 2022</t>
  </si>
  <si>
    <t>Prevederi an curent 2023</t>
  </si>
  <si>
    <t xml:space="preserve"> Preliminat / Realizat an 2022</t>
  </si>
  <si>
    <t>an curent 2023</t>
  </si>
  <si>
    <t>BVC RECTIFICAT AN 2023</t>
  </si>
  <si>
    <t>conform HCL  Nr 638 Din 22.12.2022</t>
  </si>
  <si>
    <t>Buget rectificat an curent 2023</t>
  </si>
  <si>
    <t xml:space="preserve"> Realizat 30.10.2023</t>
  </si>
  <si>
    <t>Aprobat an curent prin HCL524/2023</t>
  </si>
  <si>
    <t xml:space="preserve">conform HCL  Nr 524 Din 23.02.2023 </t>
  </si>
  <si>
    <t>S.C. PIETE SI TARGURI CRAIOVA S.R.L. PE ANUL 2023</t>
  </si>
  <si>
    <t>Anexa</t>
  </si>
  <si>
    <t>la Hotărârea nr. 636/18.12.2023</t>
  </si>
  <si>
    <t>PREȘEDINTE DE ȘEDINȚĂ,</t>
  </si>
  <si>
    <t>LUCIAN-COSTIN DINDIRICĂ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</si>
</sst>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\ [$€-407];[Red]\-#,##0.00\ [$€-407]"/>
    <numFmt numFmtId="181" formatCode="mm/dd/yyyy"/>
    <numFmt numFmtId="182" formatCode="mm/dd/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3" fillId="0" borderId="2" applyNumberFormat="0" applyFill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Protection="0">
      <alignment horizontal="center"/>
    </xf>
    <xf numFmtId="0" fontId="8" fillId="0" borderId="0" applyNumberFormat="0" applyFill="0" applyBorder="0" applyProtection="0">
      <alignment horizontal="center" textRotation="90"/>
    </xf>
    <xf numFmtId="0" fontId="16" fillId="20" borderId="3" applyNumberFormat="0" applyAlignment="0" applyProtection="0"/>
    <xf numFmtId="0" fontId="12" fillId="7" borderId="1" applyNumberFormat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2" borderId="4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0" fontId="17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49" applyFont="1" applyFill="1" applyBorder="1" applyAlignment="1">
      <alignment horizontal="center"/>
      <protection/>
    </xf>
    <xf numFmtId="0" fontId="23" fillId="0" borderId="0" xfId="49" applyFont="1" applyFill="1" applyBorder="1" applyAlignment="1">
      <alignment horizontal="center"/>
      <protection/>
    </xf>
    <xf numFmtId="0" fontId="23" fillId="0" borderId="0" xfId="49" applyFont="1" applyFill="1" applyBorder="1" applyAlignment="1">
      <alignment horizontal="center" vertical="top" wrapText="1"/>
      <protection/>
    </xf>
    <xf numFmtId="0" fontId="23" fillId="24" borderId="0" xfId="48" applyFont="1" applyFill="1" applyAlignment="1">
      <alignment horizontal="center"/>
      <protection/>
    </xf>
    <xf numFmtId="0" fontId="23" fillId="24" borderId="0" xfId="48" applyFont="1" applyFill="1" applyBorder="1" applyAlignment="1">
      <alignment horizontal="center"/>
      <protection/>
    </xf>
    <xf numFmtId="1" fontId="27" fillId="0" borderId="9" xfId="49" applyNumberFormat="1" applyFont="1" applyFill="1" applyBorder="1" applyAlignment="1">
      <alignment horizontal="right"/>
      <protection/>
    </xf>
    <xf numFmtId="0" fontId="0" fillId="0" borderId="0" xfId="49" applyFont="1" applyFill="1" applyBorder="1" applyAlignment="1">
      <alignment horizontal="center" wrapText="1"/>
      <protection/>
    </xf>
    <xf numFmtId="2" fontId="0" fillId="0" borderId="0" xfId="0" applyNumberFormat="1" applyAlignment="1">
      <alignment/>
    </xf>
    <xf numFmtId="0" fontId="23" fillId="24" borderId="0" xfId="48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left" vertical="top" wrapText="1"/>
      <protection/>
    </xf>
    <xf numFmtId="0" fontId="0" fillId="0" borderId="10" xfId="48" applyFont="1" applyFill="1" applyBorder="1" applyAlignment="1">
      <alignment horizontal="left" vertical="center" wrapText="1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23" fillId="24" borderId="0" xfId="48" applyFont="1" applyFill="1" applyAlignment="1">
      <alignment horizontal="left" vertical="center"/>
      <protection/>
    </xf>
    <xf numFmtId="0" fontId="23" fillId="24" borderId="0" xfId="48" applyFont="1" applyFill="1" applyAlignment="1">
      <alignment horizontal="center" vertical="center"/>
      <protection/>
    </xf>
    <xf numFmtId="0" fontId="23" fillId="24" borderId="0" xfId="48" applyFont="1" applyFill="1" applyAlignment="1">
      <alignment wrapText="1"/>
      <protection/>
    </xf>
    <xf numFmtId="0" fontId="23" fillId="0" borderId="0" xfId="48" applyFont="1" applyFill="1" applyAlignment="1">
      <alignment horizontal="center"/>
      <protection/>
    </xf>
    <xf numFmtId="0" fontId="23" fillId="0" borderId="0" xfId="48" applyFont="1" applyFill="1">
      <alignment/>
      <protection/>
    </xf>
    <xf numFmtId="0" fontId="0" fillId="0" borderId="0" xfId="48" applyFont="1" applyFill="1" applyBorder="1">
      <alignment/>
      <protection/>
    </xf>
    <xf numFmtId="0" fontId="0" fillId="0" borderId="0" xfId="48" applyFont="1" applyFill="1" applyBorder="1" applyAlignment="1">
      <alignment horizontal="center"/>
      <protection/>
    </xf>
    <xf numFmtId="0" fontId="23" fillId="0" borderId="0" xfId="48" applyFont="1" applyFill="1" applyBorder="1" applyAlignment="1">
      <alignment horizontal="center"/>
      <protection/>
    </xf>
    <xf numFmtId="0" fontId="23" fillId="0" borderId="0" xfId="48" applyFont="1" applyFill="1" applyBorder="1">
      <alignment/>
      <protection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wrapText="1"/>
      <protection/>
    </xf>
    <xf numFmtId="0" fontId="0" fillId="24" borderId="0" xfId="48" applyFont="1" applyFill="1" applyBorder="1" applyAlignment="1">
      <alignment horizontal="center"/>
      <protection/>
    </xf>
    <xf numFmtId="0" fontId="23" fillId="0" borderId="11" xfId="48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vertical="center"/>
      <protection/>
    </xf>
    <xf numFmtId="0" fontId="23" fillId="0" borderId="11" xfId="48" applyFont="1" applyFill="1" applyBorder="1" applyAlignment="1">
      <alignment wrapText="1"/>
      <protection/>
    </xf>
    <xf numFmtId="0" fontId="23" fillId="0" borderId="11" xfId="48" applyFont="1" applyFill="1" applyBorder="1" applyAlignment="1">
      <alignment horizontal="center"/>
      <protection/>
    </xf>
    <xf numFmtId="0" fontId="23" fillId="24" borderId="11" xfId="48" applyFont="1" applyFill="1" applyBorder="1" applyAlignment="1">
      <alignment horizontal="center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0" fontId="0" fillId="0" borderId="10" xfId="49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center" wrapText="1"/>
      <protection/>
    </xf>
    <xf numFmtId="0" fontId="0" fillId="24" borderId="10" xfId="48" applyFont="1" applyFill="1" applyBorder="1" applyAlignment="1">
      <alignment horizontal="center" wrapText="1"/>
      <protection/>
    </xf>
    <xf numFmtId="0" fontId="0" fillId="0" borderId="10" xfId="48" applyFont="1" applyFill="1" applyBorder="1" applyAlignment="1">
      <alignment horizontal="center"/>
      <protection/>
    </xf>
    <xf numFmtId="0" fontId="0" fillId="0" borderId="10" xfId="48" applyFont="1" applyFill="1" applyBorder="1" applyAlignment="1">
      <alignment vertical="center" wrapText="1"/>
      <protection/>
    </xf>
    <xf numFmtId="2" fontId="0" fillId="0" borderId="10" xfId="48" applyNumberFormat="1" applyFont="1" applyFill="1" applyBorder="1" applyAlignment="1">
      <alignment horizontal="center" wrapText="1"/>
      <protection/>
    </xf>
    <xf numFmtId="1" fontId="0" fillId="0" borderId="10" xfId="48" applyNumberFormat="1" applyFont="1" applyFill="1" applyBorder="1" applyAlignment="1">
      <alignment horizontal="center" wrapText="1"/>
      <protection/>
    </xf>
    <xf numFmtId="2" fontId="0" fillId="0" borderId="10" xfId="48" applyNumberFormat="1" applyFont="1" applyFill="1" applyBorder="1">
      <alignment/>
      <protection/>
    </xf>
    <xf numFmtId="0" fontId="0" fillId="0" borderId="9" xfId="49" applyFont="1" applyFill="1" applyBorder="1" applyAlignment="1">
      <alignment vertical="top" wrapText="1"/>
      <protection/>
    </xf>
    <xf numFmtId="0" fontId="0" fillId="0" borderId="12" xfId="48" applyFont="1" applyFill="1" applyBorder="1" applyAlignment="1">
      <alignment vertical="center" wrapText="1"/>
      <protection/>
    </xf>
    <xf numFmtId="0" fontId="23" fillId="0" borderId="10" xfId="48" applyFont="1" applyFill="1" applyBorder="1" applyAlignment="1">
      <alignment horizontal="center" wrapText="1"/>
      <protection/>
    </xf>
    <xf numFmtId="0" fontId="0" fillId="0" borderId="13" xfId="48" applyFont="1" applyFill="1" applyBorder="1" applyAlignment="1">
      <alignment vertical="center" wrapText="1"/>
      <protection/>
    </xf>
    <xf numFmtId="0" fontId="0" fillId="0" borderId="14" xfId="48" applyFont="1" applyFill="1" applyBorder="1" applyAlignment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0" fillId="0" borderId="16" xfId="49" applyFont="1" applyFill="1" applyBorder="1" applyAlignment="1">
      <alignment vertical="center"/>
      <protection/>
    </xf>
    <xf numFmtId="0" fontId="0" fillId="0" borderId="17" xfId="49" applyFont="1" applyFill="1" applyBorder="1" applyAlignment="1">
      <alignment horizontal="left" vertical="center" wrapText="1"/>
      <protection/>
    </xf>
    <xf numFmtId="0" fontId="0" fillId="0" borderId="12" xfId="48" applyFont="1" applyFill="1" applyBorder="1" applyAlignment="1">
      <alignment horizontal="left" vertical="center" wrapText="1"/>
      <protection/>
    </xf>
    <xf numFmtId="0" fontId="0" fillId="0" borderId="18" xfId="0" applyFont="1" applyBorder="1" applyAlignment="1">
      <alignment vertical="top" wrapText="1"/>
    </xf>
    <xf numFmtId="0" fontId="0" fillId="0" borderId="0" xfId="48" applyFont="1" applyFill="1" applyBorder="1" applyAlignment="1">
      <alignment vertical="center" wrapText="1"/>
      <protection/>
    </xf>
    <xf numFmtId="2" fontId="0" fillId="24" borderId="10" xfId="48" applyNumberFormat="1" applyFont="1" applyFill="1" applyBorder="1" applyAlignment="1">
      <alignment horizontal="center"/>
      <protection/>
    </xf>
    <xf numFmtId="0" fontId="0" fillId="0" borderId="0" xfId="48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0" fillId="24" borderId="19" xfId="48" applyFont="1" applyFill="1" applyBorder="1" applyAlignment="1">
      <alignment horizontal="center" wrapText="1"/>
      <protection/>
    </xf>
    <xf numFmtId="1" fontId="0" fillId="0" borderId="19" xfId="48" applyNumberFormat="1" applyFont="1" applyFill="1" applyBorder="1" applyAlignment="1">
      <alignment horizontal="center" wrapText="1"/>
      <protection/>
    </xf>
    <xf numFmtId="0" fontId="0" fillId="0" borderId="19" xfId="48" applyFont="1" applyFill="1" applyBorder="1" applyAlignment="1">
      <alignment horizontal="center"/>
      <protection/>
    </xf>
    <xf numFmtId="0" fontId="0" fillId="24" borderId="19" xfId="48" applyFont="1" applyFill="1" applyBorder="1" applyAlignment="1">
      <alignment horizontal="center"/>
      <protection/>
    </xf>
    <xf numFmtId="2" fontId="0" fillId="24" borderId="19" xfId="48" applyNumberFormat="1" applyFont="1" applyFill="1" applyBorder="1" applyAlignment="1">
      <alignment horizontal="center" wrapText="1"/>
      <protection/>
    </xf>
    <xf numFmtId="2" fontId="0" fillId="0" borderId="19" xfId="48" applyNumberFormat="1" applyFont="1" applyFill="1" applyBorder="1" applyAlignment="1">
      <alignment horizontal="center" wrapText="1"/>
      <protection/>
    </xf>
    <xf numFmtId="2" fontId="0" fillId="0" borderId="19" xfId="48" applyNumberFormat="1" applyFont="1" applyFill="1" applyBorder="1" applyAlignment="1">
      <alignment horizontal="center"/>
      <protection/>
    </xf>
    <xf numFmtId="0" fontId="0" fillId="0" borderId="19" xfId="48" applyFont="1" applyFill="1" applyBorder="1" applyAlignment="1">
      <alignment horizontal="center" wrapText="1"/>
      <protection/>
    </xf>
    <xf numFmtId="2" fontId="0" fillId="24" borderId="19" xfId="48" applyNumberFormat="1" applyFont="1" applyFill="1" applyBorder="1" applyAlignment="1">
      <alignment horizontal="center"/>
      <protection/>
    </xf>
    <xf numFmtId="2" fontId="25" fillId="0" borderId="9" xfId="49" applyNumberFormat="1" applyFont="1" applyFill="1" applyBorder="1" applyAlignment="1">
      <alignment horizontal="right"/>
      <protection/>
    </xf>
    <xf numFmtId="1" fontId="25" fillId="0" borderId="9" xfId="49" applyNumberFormat="1" applyFont="1" applyFill="1" applyBorder="1" applyAlignment="1">
      <alignment horizontal="right"/>
      <protection/>
    </xf>
    <xf numFmtId="1" fontId="25" fillId="0" borderId="0" xfId="49" applyNumberFormat="1" applyFont="1" applyFill="1">
      <alignment/>
      <protection/>
    </xf>
    <xf numFmtId="0" fontId="23" fillId="0" borderId="9" xfId="49" applyFont="1" applyFill="1" applyBorder="1" applyAlignment="1">
      <alignment horizontal="center" vertical="center"/>
      <protection/>
    </xf>
    <xf numFmtId="0" fontId="23" fillId="0" borderId="9" xfId="49" applyFont="1" applyFill="1" applyBorder="1" applyAlignment="1">
      <alignment horizontal="left" vertical="top" wrapText="1"/>
      <protection/>
    </xf>
    <xf numFmtId="0" fontId="0" fillId="0" borderId="9" xfId="49" applyFont="1" applyFill="1" applyBorder="1" applyAlignment="1">
      <alignment horizontal="center"/>
      <protection/>
    </xf>
    <xf numFmtId="2" fontId="27" fillId="0" borderId="9" xfId="0" applyNumberFormat="1" applyFont="1" applyFill="1" applyBorder="1" applyAlignment="1">
      <alignment horizontal="right" vertical="top"/>
    </xf>
    <xf numFmtId="0" fontId="27" fillId="0" borderId="9" xfId="49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" fontId="27" fillId="0" borderId="9" xfId="0" applyNumberFormat="1" applyFont="1" applyFill="1" applyBorder="1" applyAlignment="1">
      <alignment horizontal="right" vertical="top"/>
    </xf>
    <xf numFmtId="2" fontId="0" fillId="0" borderId="0" xfId="48" applyNumberFormat="1" applyFont="1" applyFill="1" applyBorder="1">
      <alignment/>
      <protection/>
    </xf>
    <xf numFmtId="1" fontId="0" fillId="24" borderId="19" xfId="48" applyNumberFormat="1" applyFont="1" applyFill="1" applyBorder="1" applyAlignment="1">
      <alignment horizontal="center" wrapText="1"/>
      <protection/>
    </xf>
    <xf numFmtId="0" fontId="25" fillId="0" borderId="0" xfId="48" applyFont="1" applyFill="1" applyAlignment="1">
      <alignment horizontal="left" vertical="center"/>
      <protection/>
    </xf>
    <xf numFmtId="0" fontId="25" fillId="0" borderId="0" xfId="48" applyFont="1" applyFill="1" applyAlignment="1">
      <alignment horizontal="center" vertical="center"/>
      <protection/>
    </xf>
    <xf numFmtId="0" fontId="25" fillId="0" borderId="0" xfId="48" applyFont="1" applyFill="1" applyBorder="1" applyAlignment="1">
      <alignment horizontal="center" vertical="center"/>
      <protection/>
    </xf>
    <xf numFmtId="0" fontId="25" fillId="0" borderId="0" xfId="48" applyFont="1" applyFill="1" applyAlignment="1">
      <alignment wrapText="1"/>
      <protection/>
    </xf>
    <xf numFmtId="0" fontId="25" fillId="0" borderId="0" xfId="48" applyFont="1" applyFill="1" applyAlignment="1">
      <alignment horizontal="center"/>
      <protection/>
    </xf>
    <xf numFmtId="0" fontId="0" fillId="0" borderId="0" xfId="48" applyFont="1" applyFill="1">
      <alignment/>
      <protection/>
    </xf>
    <xf numFmtId="2" fontId="0" fillId="0" borderId="0" xfId="48" applyNumberFormat="1" applyFont="1" applyFill="1">
      <alignment/>
      <protection/>
    </xf>
    <xf numFmtId="1" fontId="0" fillId="0" borderId="0" xfId="48" applyNumberFormat="1" applyFont="1" applyFill="1" applyBorder="1">
      <alignment/>
      <protection/>
    </xf>
    <xf numFmtId="0" fontId="25" fillId="0" borderId="0" xfId="48" applyFont="1" applyFill="1">
      <alignment/>
      <protection/>
    </xf>
    <xf numFmtId="2" fontId="25" fillId="0" borderId="0" xfId="48" applyNumberFormat="1" applyFont="1" applyFill="1">
      <alignment/>
      <protection/>
    </xf>
    <xf numFmtId="0" fontId="25" fillId="0" borderId="0" xfId="48" applyFont="1" applyFill="1" applyBorder="1" applyAlignment="1">
      <alignment wrapText="1"/>
      <protection/>
    </xf>
    <xf numFmtId="0" fontId="25" fillId="0" borderId="0" xfId="48" applyFont="1" applyFill="1" applyBorder="1" applyAlignment="1">
      <alignment horizontal="center"/>
      <protection/>
    </xf>
    <xf numFmtId="1" fontId="26" fillId="0" borderId="0" xfId="48" applyNumberFormat="1" applyFont="1" applyFill="1" applyBorder="1" applyAlignment="1">
      <alignment horizontal="left"/>
      <protection/>
    </xf>
    <xf numFmtId="0" fontId="25" fillId="0" borderId="0" xfId="48" applyFont="1" applyFill="1" applyBorder="1">
      <alignment/>
      <protection/>
    </xf>
    <xf numFmtId="2" fontId="25" fillId="0" borderId="0" xfId="48" applyNumberFormat="1" applyFont="1" applyFill="1" applyBorder="1">
      <alignment/>
      <protection/>
    </xf>
    <xf numFmtId="1" fontId="26" fillId="0" borderId="0" xfId="48" applyNumberFormat="1" applyFont="1" applyFill="1" applyBorder="1">
      <alignment/>
      <protection/>
    </xf>
    <xf numFmtId="0" fontId="25" fillId="0" borderId="0" xfId="49" applyFont="1" applyFill="1" applyBorder="1" applyAlignment="1">
      <alignment horizontal="center" vertical="center"/>
      <protection/>
    </xf>
    <xf numFmtId="0" fontId="25" fillId="0" borderId="0" xfId="49" applyFont="1" applyFill="1" applyBorder="1" applyAlignment="1">
      <alignment wrapText="1"/>
      <protection/>
    </xf>
    <xf numFmtId="0" fontId="25" fillId="0" borderId="0" xfId="49" applyFont="1" applyFill="1" applyBorder="1">
      <alignment/>
      <protection/>
    </xf>
    <xf numFmtId="2" fontId="25" fillId="0" borderId="0" xfId="49" applyNumberFormat="1" applyFont="1" applyFill="1" applyBorder="1">
      <alignment/>
      <protection/>
    </xf>
    <xf numFmtId="1" fontId="25" fillId="0" borderId="0" xfId="49" applyNumberFormat="1" applyFont="1" applyFill="1" applyBorder="1">
      <alignment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wrapText="1"/>
      <protection/>
    </xf>
    <xf numFmtId="0" fontId="22" fillId="0" borderId="0" xfId="49" applyFont="1" applyFill="1" applyBorder="1">
      <alignment/>
      <protection/>
    </xf>
    <xf numFmtId="2" fontId="22" fillId="0" borderId="0" xfId="49" applyNumberFormat="1" applyFont="1" applyFill="1" applyBorder="1">
      <alignment/>
      <protection/>
    </xf>
    <xf numFmtId="1" fontId="22" fillId="0" borderId="0" xfId="49" applyNumberFormat="1" applyFont="1" applyFill="1" applyBorder="1">
      <alignment/>
      <protection/>
    </xf>
    <xf numFmtId="0" fontId="23" fillId="0" borderId="9" xfId="49" applyFont="1" applyFill="1" applyBorder="1" applyAlignment="1">
      <alignment horizontal="center" vertical="center" wrapText="1"/>
      <protection/>
    </xf>
    <xf numFmtId="0" fontId="23" fillId="0" borderId="20" xfId="49" applyFont="1" applyFill="1" applyBorder="1" applyAlignment="1">
      <alignment horizontal="center" vertical="center" wrapText="1"/>
      <protection/>
    </xf>
    <xf numFmtId="2" fontId="23" fillId="0" borderId="20" xfId="49" applyNumberFormat="1" applyFont="1" applyFill="1" applyBorder="1" applyAlignment="1">
      <alignment horizontal="center" vertical="center" wrapText="1"/>
      <protection/>
    </xf>
    <xf numFmtId="2" fontId="23" fillId="0" borderId="21" xfId="49" applyNumberFormat="1" applyFont="1" applyFill="1" applyBorder="1" applyAlignment="1">
      <alignment horizontal="center" vertical="center" wrapText="1"/>
      <protection/>
    </xf>
    <xf numFmtId="0" fontId="23" fillId="0" borderId="22" xfId="49" applyFont="1" applyFill="1" applyBorder="1" applyAlignment="1">
      <alignment horizontal="center" vertical="center" wrapText="1"/>
      <protection/>
    </xf>
    <xf numFmtId="2" fontId="23" fillId="0" borderId="22" xfId="49" applyNumberFormat="1" applyFont="1" applyFill="1" applyBorder="1" applyAlignment="1">
      <alignment horizontal="center" vertical="center" wrapText="1"/>
      <protection/>
    </xf>
    <xf numFmtId="2" fontId="23" fillId="0" borderId="23" xfId="49" applyNumberFormat="1" applyFont="1" applyFill="1" applyBorder="1" applyAlignment="1">
      <alignment horizontal="center" vertical="center" wrapText="1"/>
      <protection/>
    </xf>
    <xf numFmtId="0" fontId="23" fillId="0" borderId="24" xfId="49" applyFont="1" applyFill="1" applyBorder="1" applyAlignment="1">
      <alignment horizontal="center" vertical="center" wrapText="1"/>
      <protection/>
    </xf>
    <xf numFmtId="2" fontId="23" fillId="0" borderId="24" xfId="49" applyNumberFormat="1" applyFont="1" applyFill="1" applyBorder="1" applyAlignment="1">
      <alignment horizontal="center" vertical="center" wrapText="1"/>
      <protection/>
    </xf>
    <xf numFmtId="2" fontId="23" fillId="0" borderId="25" xfId="49" applyNumberFormat="1" applyFont="1" applyFill="1" applyBorder="1" applyAlignment="1">
      <alignment horizontal="center" vertical="center" wrapText="1"/>
      <protection/>
    </xf>
    <xf numFmtId="1" fontId="23" fillId="0" borderId="26" xfId="49" applyNumberFormat="1" applyFont="1" applyFill="1" applyBorder="1" applyAlignment="1">
      <alignment horizontal="center" vertical="center"/>
      <protection/>
    </xf>
    <xf numFmtId="1" fontId="23" fillId="0" borderId="27" xfId="49" applyNumberFormat="1" applyFont="1" applyFill="1" applyBorder="1" applyAlignment="1">
      <alignment horizontal="center" vertical="center"/>
      <protection/>
    </xf>
    <xf numFmtId="0" fontId="0" fillId="0" borderId="9" xfId="49" applyFont="1" applyFill="1" applyBorder="1" applyAlignment="1">
      <alignment horizontal="center" vertical="center"/>
      <protection/>
    </xf>
    <xf numFmtId="0" fontId="0" fillId="0" borderId="27" xfId="49" applyFont="1" applyFill="1" applyBorder="1" applyAlignment="1">
      <alignment horizontal="center"/>
      <protection/>
    </xf>
    <xf numFmtId="2" fontId="0" fillId="0" borderId="27" xfId="49" applyNumberFormat="1" applyFont="1" applyFill="1" applyBorder="1" applyAlignment="1">
      <alignment horizontal="center"/>
      <protection/>
    </xf>
    <xf numFmtId="1" fontId="0" fillId="0" borderId="9" xfId="49" applyNumberFormat="1" applyFont="1" applyFill="1" applyBorder="1" applyAlignment="1">
      <alignment horizontal="center"/>
      <protection/>
    </xf>
    <xf numFmtId="0" fontId="25" fillId="0" borderId="9" xfId="49" applyFont="1" applyFill="1" applyBorder="1" applyAlignment="1">
      <alignment horizontal="right"/>
      <protection/>
    </xf>
    <xf numFmtId="1" fontId="27" fillId="0" borderId="9" xfId="0" applyNumberFormat="1" applyFont="1" applyFill="1" applyBorder="1" applyAlignment="1">
      <alignment horizontal="right"/>
    </xf>
    <xf numFmtId="0" fontId="23" fillId="0" borderId="9" xfId="49" applyFont="1" applyFill="1" applyBorder="1" applyAlignment="1">
      <alignment vertical="center"/>
      <protection/>
    </xf>
    <xf numFmtId="0" fontId="0" fillId="0" borderId="9" xfId="49" applyFont="1" applyFill="1" applyBorder="1" applyAlignment="1">
      <alignment horizontal="left" vertical="top" wrapText="1"/>
      <protection/>
    </xf>
    <xf numFmtId="0" fontId="23" fillId="0" borderId="9" xfId="49" applyFont="1" applyFill="1" applyBorder="1" applyAlignment="1">
      <alignment horizontal="left" vertical="center" wrapText="1"/>
      <protection/>
    </xf>
    <xf numFmtId="0" fontId="23" fillId="0" borderId="9" xfId="49" applyFont="1" applyFill="1" applyBorder="1" applyAlignment="1">
      <alignment vertical="center" wrapText="1"/>
      <protection/>
    </xf>
    <xf numFmtId="0" fontId="23" fillId="0" borderId="9" xfId="49" applyFont="1" applyFill="1" applyBorder="1" applyAlignment="1">
      <alignment vertical="top" wrapText="1"/>
      <protection/>
    </xf>
    <xf numFmtId="0" fontId="29" fillId="0" borderId="9" xfId="49" applyFont="1" applyFill="1" applyBorder="1" applyAlignment="1">
      <alignment wrapText="1"/>
      <protection/>
    </xf>
    <xf numFmtId="0" fontId="23" fillId="0" borderId="9" xfId="49" applyFont="1" applyFill="1" applyBorder="1" applyAlignment="1">
      <alignment horizontal="center"/>
      <protection/>
    </xf>
    <xf numFmtId="49" fontId="23" fillId="0" borderId="9" xfId="49" applyNumberFormat="1" applyFont="1" applyFill="1" applyBorder="1" applyAlignment="1">
      <alignment horizontal="left" vertical="top" wrapText="1"/>
      <protection/>
    </xf>
    <xf numFmtId="0" fontId="31" fillId="0" borderId="9" xfId="49" applyFont="1" applyFill="1" applyBorder="1" applyAlignment="1">
      <alignment horizontal="center"/>
      <protection/>
    </xf>
    <xf numFmtId="0" fontId="23" fillId="0" borderId="17" xfId="49" applyFont="1" applyFill="1" applyBorder="1" applyAlignment="1">
      <alignment horizontal="center" vertical="center"/>
      <protection/>
    </xf>
    <xf numFmtId="0" fontId="23" fillId="0" borderId="9" xfId="49" applyFont="1" applyFill="1" applyBorder="1" applyAlignment="1">
      <alignment horizontal="left" vertical="center"/>
      <protection/>
    </xf>
    <xf numFmtId="0" fontId="23" fillId="0" borderId="16" xfId="49" applyFont="1" applyFill="1" applyBorder="1" applyAlignment="1">
      <alignment vertical="top" wrapText="1"/>
      <protection/>
    </xf>
    <xf numFmtId="0" fontId="0" fillId="0" borderId="0" xfId="49" applyFont="1" applyFill="1" applyBorder="1" applyAlignment="1">
      <alignment horizontal="center" vertical="center"/>
      <protection/>
    </xf>
    <xf numFmtId="49" fontId="23" fillId="0" borderId="16" xfId="49" applyNumberFormat="1" applyFont="1" applyFill="1" applyBorder="1" applyAlignment="1">
      <alignment horizontal="left" vertical="top" wrapText="1"/>
      <protection/>
    </xf>
    <xf numFmtId="0" fontId="23" fillId="0" borderId="16" xfId="49" applyFont="1" applyFill="1" applyBorder="1" applyAlignment="1">
      <alignment horizontal="left" vertical="top" wrapText="1"/>
      <protection/>
    </xf>
    <xf numFmtId="0" fontId="23" fillId="0" borderId="28" xfId="49" applyFont="1" applyFill="1" applyBorder="1" applyAlignment="1">
      <alignment horizontal="center" vertical="center"/>
      <protection/>
    </xf>
    <xf numFmtId="0" fontId="23" fillId="0" borderId="28" xfId="49" applyFont="1" applyFill="1" applyBorder="1" applyAlignment="1">
      <alignment horizontal="left" vertical="top" wrapText="1"/>
      <protection/>
    </xf>
    <xf numFmtId="0" fontId="33" fillId="0" borderId="9" xfId="0" applyNumberFormat="1" applyFont="1" applyFill="1" applyBorder="1" applyAlignment="1">
      <alignment horizontal="right"/>
    </xf>
    <xf numFmtId="0" fontId="27" fillId="0" borderId="28" xfId="49" applyFont="1" applyFill="1" applyBorder="1" applyAlignment="1">
      <alignment horizontal="right"/>
      <protection/>
    </xf>
    <xf numFmtId="1" fontId="27" fillId="0" borderId="28" xfId="49" applyNumberFormat="1" applyFont="1" applyFill="1" applyBorder="1" applyAlignment="1">
      <alignment horizontal="right"/>
      <protection/>
    </xf>
    <xf numFmtId="0" fontId="23" fillId="0" borderId="28" xfId="48" applyFont="1" applyFill="1" applyBorder="1" applyAlignment="1">
      <alignment horizontal="center" vertical="center" wrapText="1"/>
      <protection/>
    </xf>
    <xf numFmtId="0" fontId="23" fillId="0" borderId="9" xfId="48" applyFont="1" applyFill="1" applyBorder="1" applyAlignment="1">
      <alignment horizontal="center" vertical="center" wrapText="1"/>
      <protection/>
    </xf>
    <xf numFmtId="0" fontId="23" fillId="0" borderId="9" xfId="48" applyFont="1" applyFill="1" applyBorder="1" applyAlignment="1">
      <alignment horizontal="left" vertical="top" wrapText="1"/>
      <protection/>
    </xf>
    <xf numFmtId="1" fontId="33" fillId="0" borderId="9" xfId="0" applyNumberFormat="1" applyFont="1" applyFill="1" applyBorder="1" applyAlignment="1">
      <alignment horizontal="right"/>
    </xf>
    <xf numFmtId="0" fontId="23" fillId="0" borderId="28" xfId="49" applyFont="1" applyFill="1" applyBorder="1" applyAlignment="1">
      <alignment horizontal="center" vertical="center" wrapText="1"/>
      <protection/>
    </xf>
    <xf numFmtId="0" fontId="0" fillId="0" borderId="26" xfId="49" applyFont="1" applyFill="1" applyBorder="1" applyAlignment="1">
      <alignment horizontal="center" vertical="center" wrapText="1"/>
      <protection/>
    </xf>
    <xf numFmtId="0" fontId="23" fillId="0" borderId="27" xfId="49" applyFont="1" applyFill="1" applyBorder="1" applyAlignment="1">
      <alignment horizontal="center" vertical="center"/>
      <protection/>
    </xf>
    <xf numFmtId="0" fontId="27" fillId="0" borderId="27" xfId="49" applyFont="1" applyFill="1" applyBorder="1" applyAlignment="1">
      <alignment horizontal="right"/>
      <protection/>
    </xf>
    <xf numFmtId="1" fontId="27" fillId="0" borderId="27" xfId="49" applyNumberFormat="1" applyFont="1" applyFill="1" applyBorder="1" applyAlignment="1">
      <alignment horizontal="right"/>
      <protection/>
    </xf>
    <xf numFmtId="0" fontId="23" fillId="0" borderId="29" xfId="49" applyFont="1" applyFill="1" applyBorder="1" applyAlignment="1">
      <alignment horizontal="center" vertical="center" wrapText="1"/>
      <protection/>
    </xf>
    <xf numFmtId="0" fontId="23" fillId="0" borderId="26" xfId="49" applyFont="1" applyFill="1" applyBorder="1" applyAlignment="1">
      <alignment horizontal="center" vertical="center" wrapText="1"/>
      <protection/>
    </xf>
    <xf numFmtId="0" fontId="23" fillId="0" borderId="16" xfId="49" applyFont="1" applyFill="1" applyBorder="1" applyAlignment="1">
      <alignment horizontal="center" vertical="center"/>
      <protection/>
    </xf>
    <xf numFmtId="2" fontId="27" fillId="0" borderId="9" xfId="49" applyNumberFormat="1" applyFont="1" applyFill="1" applyBorder="1" applyAlignment="1">
      <alignment horizontal="right"/>
      <protection/>
    </xf>
    <xf numFmtId="0" fontId="22" fillId="0" borderId="29" xfId="49" applyFont="1" applyFill="1" applyBorder="1" applyAlignment="1">
      <alignment horizontal="center" vertical="center"/>
      <protection/>
    </xf>
    <xf numFmtId="0" fontId="21" fillId="0" borderId="16" xfId="49" applyFont="1" applyFill="1" applyBorder="1" applyAlignment="1">
      <alignment horizontal="center" vertical="center"/>
      <protection/>
    </xf>
    <xf numFmtId="0" fontId="22" fillId="0" borderId="9" xfId="49" applyFont="1" applyFill="1" applyBorder="1" applyAlignment="1">
      <alignment horizontal="center" vertical="center"/>
      <protection/>
    </xf>
    <xf numFmtId="0" fontId="0" fillId="0" borderId="29" xfId="49" applyFont="1" applyFill="1" applyBorder="1" applyAlignment="1">
      <alignment horizontal="center" vertical="center"/>
      <protection/>
    </xf>
    <xf numFmtId="0" fontId="0" fillId="0" borderId="16" xfId="49" applyFont="1" applyFill="1" applyBorder="1" applyAlignment="1">
      <alignment horizontal="center" vertical="center"/>
      <protection/>
    </xf>
    <xf numFmtId="0" fontId="0" fillId="0" borderId="28" xfId="49" applyFont="1" applyFill="1" applyBorder="1" applyAlignment="1">
      <alignment horizontal="center" vertical="center"/>
      <protection/>
    </xf>
    <xf numFmtId="0" fontId="0" fillId="0" borderId="27" xfId="49" applyFont="1" applyFill="1" applyBorder="1" applyAlignment="1">
      <alignment horizontal="center" vertical="center"/>
      <protection/>
    </xf>
    <xf numFmtId="0" fontId="0" fillId="0" borderId="30" xfId="49" applyFont="1" applyFill="1" applyBorder="1" applyAlignment="1">
      <alignment horizontal="center"/>
      <protection/>
    </xf>
    <xf numFmtId="0" fontId="0" fillId="0" borderId="9" xfId="49" applyFont="1" applyFill="1" applyBorder="1" applyAlignment="1">
      <alignment horizontal="right"/>
      <protection/>
    </xf>
    <xf numFmtId="2" fontId="0" fillId="0" borderId="9" xfId="49" applyNumberFormat="1" applyFont="1" applyFill="1" applyBorder="1" applyAlignment="1">
      <alignment horizontal="right"/>
      <protection/>
    </xf>
    <xf numFmtId="1" fontId="0" fillId="0" borderId="9" xfId="49" applyNumberFormat="1" applyFont="1" applyFill="1" applyBorder="1" applyAlignment="1">
      <alignment horizontal="right"/>
      <protection/>
    </xf>
    <xf numFmtId="0" fontId="23" fillId="0" borderId="0" xfId="48" applyFont="1" applyFill="1" applyBorder="1" applyAlignment="1">
      <alignment horizontal="left" vertical="top" wrapText="1"/>
      <protection/>
    </xf>
    <xf numFmtId="0" fontId="0" fillId="0" borderId="0" xfId="49" applyFont="1" applyFill="1" applyBorder="1">
      <alignment/>
      <protection/>
    </xf>
    <xf numFmtId="2" fontId="0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>
      <alignment/>
      <protection/>
    </xf>
    <xf numFmtId="1" fontId="0" fillId="0" borderId="0" xfId="0" applyNumberFormat="1" applyFill="1" applyAlignment="1">
      <alignment/>
    </xf>
    <xf numFmtId="0" fontId="0" fillId="0" borderId="0" xfId="49" applyFont="1" applyFill="1" applyBorder="1" applyAlignment="1">
      <alignment wrapText="1"/>
      <protection/>
    </xf>
    <xf numFmtId="1" fontId="0" fillId="0" borderId="0" xfId="48" applyNumberFormat="1" applyFont="1" applyFill="1" applyBorder="1" applyAlignment="1">
      <alignment horizontal="left" vertical="center"/>
      <protection/>
    </xf>
    <xf numFmtId="1" fontId="23" fillId="0" borderId="0" xfId="49" applyNumberFormat="1" applyFont="1" applyFill="1" applyBorder="1">
      <alignment/>
      <protection/>
    </xf>
    <xf numFmtId="2" fontId="0" fillId="0" borderId="0" xfId="0" applyNumberFormat="1" applyFill="1" applyAlignment="1">
      <alignment/>
    </xf>
    <xf numFmtId="0" fontId="26" fillId="0" borderId="0" xfId="49" applyFont="1" applyFill="1" applyBorder="1" applyAlignment="1">
      <alignment horizontal="center" vertical="center" wrapText="1"/>
      <protection/>
    </xf>
    <xf numFmtId="2" fontId="0" fillId="0" borderId="0" xfId="48" applyNumberFormat="1" applyFont="1" applyFill="1" applyBorder="1" applyAlignment="1">
      <alignment/>
      <protection/>
    </xf>
    <xf numFmtId="0" fontId="21" fillId="0" borderId="0" xfId="49" applyFont="1" applyFill="1" applyBorder="1" applyAlignment="1">
      <alignment horizontal="center" wrapText="1"/>
      <protection/>
    </xf>
    <xf numFmtId="0" fontId="23" fillId="0" borderId="9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center" vertical="center" wrapText="1"/>
      <protection/>
    </xf>
    <xf numFmtId="0" fontId="23" fillId="0" borderId="9" xfId="49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 wrapText="1"/>
      <protection/>
    </xf>
    <xf numFmtId="0" fontId="0" fillId="0" borderId="0" xfId="49" applyFont="1" applyFill="1" applyBorder="1" applyAlignment="1">
      <alignment horizont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0" fontId="23" fillId="0" borderId="9" xfId="48" applyFont="1" applyFill="1" applyBorder="1" applyAlignment="1">
      <alignment horizontal="left" vertical="top" wrapText="1"/>
      <protection/>
    </xf>
    <xf numFmtId="0" fontId="23" fillId="0" borderId="9" xfId="48" applyFont="1" applyFill="1" applyBorder="1" applyAlignment="1">
      <alignment horizontal="center" vertical="top" wrapText="1"/>
      <protection/>
    </xf>
    <xf numFmtId="0" fontId="23" fillId="0" borderId="0" xfId="48" applyFont="1" applyFill="1" applyBorder="1" applyAlignment="1">
      <alignment vertical="center" wrapText="1"/>
      <protection/>
    </xf>
    <xf numFmtId="0" fontId="23" fillId="0" borderId="29" xfId="49" applyFont="1" applyFill="1" applyBorder="1" applyAlignment="1">
      <alignment horizontal="center" vertical="center"/>
      <protection/>
    </xf>
    <xf numFmtId="0" fontId="23" fillId="0" borderId="9" xfId="49" applyFont="1" applyFill="1" applyBorder="1" applyAlignment="1">
      <alignment horizontal="left" vertical="top" wrapText="1"/>
      <protection/>
    </xf>
    <xf numFmtId="0" fontId="24" fillId="0" borderId="9" xfId="49" applyFont="1" applyFill="1" applyBorder="1" applyAlignment="1">
      <alignment horizontal="left" vertical="top" wrapText="1"/>
      <protection/>
    </xf>
    <xf numFmtId="0" fontId="23" fillId="0" borderId="19" xfId="48" applyFont="1" applyFill="1" applyBorder="1" applyAlignment="1">
      <alignment horizontal="left" vertical="top" wrapText="1"/>
      <protection/>
    </xf>
    <xf numFmtId="0" fontId="23" fillId="0" borderId="27" xfId="49" applyFont="1" applyFill="1" applyBorder="1" applyAlignment="1">
      <alignment horizontal="left" vertical="top" wrapText="1"/>
      <protection/>
    </xf>
    <xf numFmtId="0" fontId="23" fillId="0" borderId="9" xfId="49" applyFont="1" applyFill="1" applyBorder="1" applyAlignment="1">
      <alignment horizontal="left" vertical="center" wrapText="1"/>
      <protection/>
    </xf>
    <xf numFmtId="0" fontId="23" fillId="0" borderId="16" xfId="0" applyFont="1" applyFill="1" applyBorder="1" applyAlignment="1">
      <alignment horizontal="left" wrapText="1"/>
    </xf>
    <xf numFmtId="0" fontId="0" fillId="0" borderId="9" xfId="49" applyFont="1" applyFill="1" applyBorder="1" applyAlignment="1">
      <alignment horizontal="left" vertical="top" wrapText="1"/>
      <protection/>
    </xf>
    <xf numFmtId="0" fontId="0" fillId="0" borderId="9" xfId="49" applyFont="1" applyFill="1" applyBorder="1" applyAlignment="1">
      <alignment vertical="top" wrapText="1"/>
      <protection/>
    </xf>
    <xf numFmtId="0" fontId="30" fillId="0" borderId="9" xfId="49" applyFont="1" applyFill="1" applyBorder="1" applyAlignment="1">
      <alignment horizontal="center" vertical="top" wrapText="1"/>
      <protection/>
    </xf>
    <xf numFmtId="0" fontId="28" fillId="0" borderId="9" xfId="0" applyNumberFormat="1" applyFont="1" applyFill="1" applyBorder="1" applyAlignment="1">
      <alignment horizontal="left" vertical="top" wrapText="1"/>
    </xf>
    <xf numFmtId="1" fontId="23" fillId="0" borderId="16" xfId="49" applyNumberFormat="1" applyFont="1" applyFill="1" applyBorder="1" applyAlignment="1">
      <alignment horizontal="center" vertical="center"/>
      <protection/>
    </xf>
    <xf numFmtId="1" fontId="23" fillId="0" borderId="9" xfId="49" applyNumberFormat="1" applyFont="1" applyFill="1" applyBorder="1" applyAlignment="1">
      <alignment horizontal="center" vertical="center"/>
      <protection/>
    </xf>
    <xf numFmtId="0" fontId="0" fillId="0" borderId="9" xfId="49" applyFont="1" applyFill="1" applyBorder="1" applyAlignment="1">
      <alignment horizontal="center" vertical="center"/>
      <protection/>
    </xf>
    <xf numFmtId="0" fontId="0" fillId="0" borderId="9" xfId="49" applyFont="1" applyFill="1" applyBorder="1" applyAlignment="1">
      <alignment horizontal="center" wrapText="1"/>
      <protection/>
    </xf>
    <xf numFmtId="0" fontId="26" fillId="0" borderId="0" xfId="49" applyFont="1" applyFill="1" applyBorder="1" applyAlignment="1">
      <alignment horizontal="center" vertical="center" wrapText="1"/>
      <protection/>
    </xf>
    <xf numFmtId="0" fontId="22" fillId="0" borderId="9" xfId="49" applyFont="1" applyFill="1" applyBorder="1" applyAlignment="1">
      <alignment horizontal="center" vertical="center" wrapText="1"/>
      <protection/>
    </xf>
    <xf numFmtId="1" fontId="23" fillId="0" borderId="16" xfId="49" applyNumberFormat="1" applyFont="1" applyFill="1" applyBorder="1" applyAlignment="1">
      <alignment horizontal="center" vertical="center" wrapText="1"/>
      <protection/>
    </xf>
    <xf numFmtId="1" fontId="23" fillId="0" borderId="9" xfId="49" applyNumberFormat="1" applyFont="1" applyFill="1" applyBorder="1" applyAlignment="1">
      <alignment horizontal="center" vertical="center" wrapText="1"/>
      <protection/>
    </xf>
    <xf numFmtId="0" fontId="23" fillId="0" borderId="0" xfId="48" applyFont="1" applyFill="1" applyBorder="1" applyAlignment="1">
      <alignment horizontal="center" wrapText="1"/>
      <protection/>
    </xf>
    <xf numFmtId="2" fontId="23" fillId="0" borderId="0" xfId="48" applyNumberFormat="1" applyFont="1" applyFill="1" applyBorder="1" applyAlignment="1">
      <alignment horizontal="center"/>
      <protection/>
    </xf>
    <xf numFmtId="0" fontId="23" fillId="0" borderId="0" xfId="48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left" vertic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0" fontId="0" fillId="24" borderId="10" xfId="48" applyFont="1" applyFill="1" applyBorder="1" applyAlignment="1">
      <alignment horizontal="center" vertical="center" wrapText="1"/>
      <protection/>
    </xf>
    <xf numFmtId="2" fontId="0" fillId="0" borderId="10" xfId="48" applyNumberFormat="1" applyFont="1" applyFill="1" applyBorder="1" applyAlignment="1">
      <alignment horizontal="center" vertical="center" wrapText="1"/>
      <protection/>
    </xf>
    <xf numFmtId="0" fontId="0" fillId="0" borderId="10" xfId="49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center" wrapText="1"/>
      <protection/>
    </xf>
    <xf numFmtId="0" fontId="0" fillId="0" borderId="10" xfId="48" applyFont="1" applyFill="1" applyBorder="1" applyAlignment="1">
      <alignment horizontal="left" vertical="top" wrapText="1"/>
      <protection/>
    </xf>
    <xf numFmtId="0" fontId="0" fillId="0" borderId="14" xfId="48" applyFont="1" applyFill="1" applyBorder="1" applyAlignment="1">
      <alignment horizontal="center" vertical="center" wrapText="1"/>
      <protection/>
    </xf>
    <xf numFmtId="0" fontId="0" fillId="0" borderId="12" xfId="48" applyFont="1" applyFill="1" applyBorder="1" applyAlignment="1">
      <alignment horizontal="left" vertical="top" wrapText="1"/>
      <protection/>
    </xf>
    <xf numFmtId="0" fontId="0" fillId="0" borderId="0" xfId="49" applyFont="1" applyFill="1" applyBorder="1" applyAlignment="1">
      <alignment horizontal="center" vertical="center" wrapText="1"/>
      <protection/>
    </xf>
    <xf numFmtId="0" fontId="0" fillId="0" borderId="31" xfId="48" applyFont="1" applyFill="1" applyBorder="1" applyAlignment="1">
      <alignment horizontal="left" vertical="top" wrapText="1"/>
      <protection/>
    </xf>
    <xf numFmtId="0" fontId="0" fillId="0" borderId="0" xfId="48" applyFont="1" applyFill="1" applyBorder="1" applyAlignment="1">
      <alignment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9" applyFont="1" applyFill="1" applyBorder="1" applyAlignment="1">
      <alignment horizontal="center" wrapText="1"/>
      <protection/>
    </xf>
    <xf numFmtId="0" fontId="0" fillId="0" borderId="0" xfId="49" applyFont="1" applyFill="1" applyBorder="1" applyAlignment="1">
      <alignment horizontal="left"/>
      <protection/>
    </xf>
    <xf numFmtId="0" fontId="0" fillId="0" borderId="0" xfId="49" applyFont="1" applyFill="1" applyBorder="1" applyAlignment="1">
      <alignment horizontal="center" vertical="top" wrapText="1"/>
      <protection/>
    </xf>
    <xf numFmtId="2" fontId="23" fillId="0" borderId="0" xfId="48" applyNumberFormat="1" applyFont="1" applyFill="1" applyBorder="1" applyAlignment="1">
      <alignment horizontal="right"/>
      <protection/>
    </xf>
    <xf numFmtId="0" fontId="23" fillId="0" borderId="0" xfId="48" applyFont="1" applyFill="1" applyBorder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eading" xfId="43"/>
    <cellStyle name="Heading1" xfId="44"/>
    <cellStyle name="Ieșire" xfId="45"/>
    <cellStyle name="Intrare" xfId="46"/>
    <cellStyle name="Neutru" xfId="47"/>
    <cellStyle name="Normal_BVC sint. v.23.01.2013" xfId="48"/>
    <cellStyle name="Normal_Copy of Copy of BVC analitic" xfId="49"/>
    <cellStyle name="Notă" xfId="50"/>
    <cellStyle name="Percent" xfId="51"/>
    <cellStyle name="Result" xfId="52"/>
    <cellStyle name="Result2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208"/>
  <sheetViews>
    <sheetView zoomScalePageLayoutView="0" workbookViewId="0" topLeftCell="B4">
      <selection activeCell="L39" sqref="L39"/>
    </sheetView>
  </sheetViews>
  <sheetFormatPr defaultColWidth="9.140625" defaultRowHeight="12.75"/>
  <cols>
    <col min="1" max="1" width="4.140625" style="70" customWidth="1"/>
    <col min="2" max="2" width="4.8515625" style="70" customWidth="1"/>
    <col min="3" max="3" width="4.140625" style="70" customWidth="1"/>
    <col min="4" max="4" width="4.7109375" style="70" customWidth="1"/>
    <col min="5" max="5" width="46.140625" style="70" customWidth="1"/>
    <col min="6" max="6" width="5.8515625" style="70" customWidth="1"/>
    <col min="7" max="13" width="11.57421875" style="70" customWidth="1"/>
    <col min="14" max="15" width="11.57421875" style="170" customWidth="1"/>
    <col min="16" max="16" width="11.421875" style="166" customWidth="1"/>
    <col min="17" max="17" width="11.140625" style="166" customWidth="1"/>
    <col min="18" max="18" width="11.00390625" style="166" customWidth="1"/>
    <col min="19" max="19" width="17.8515625" style="166" customWidth="1"/>
    <col min="20" max="20" width="9.140625" style="70" customWidth="1"/>
    <col min="21" max="16384" width="9.140625" style="70" customWidth="1"/>
  </cols>
  <sheetData>
    <row r="5" spans="1:19" ht="15.75">
      <c r="A5" s="74" t="s">
        <v>7</v>
      </c>
      <c r="B5" s="75"/>
      <c r="C5" s="76"/>
      <c r="D5" s="75"/>
      <c r="E5" s="77"/>
      <c r="F5" s="16"/>
      <c r="G5" s="78"/>
      <c r="H5" s="78"/>
      <c r="I5" s="79"/>
      <c r="J5" s="79"/>
      <c r="K5" s="79"/>
      <c r="L5" s="79"/>
      <c r="M5" s="79"/>
      <c r="N5" s="80"/>
      <c r="O5" s="80"/>
      <c r="P5" s="81"/>
      <c r="Q5" s="81"/>
      <c r="R5" s="81"/>
      <c r="S5" s="81"/>
    </row>
    <row r="6" spans="1:19" ht="15.75">
      <c r="A6" s="74"/>
      <c r="B6" s="75"/>
      <c r="C6" s="76"/>
      <c r="D6" s="75"/>
      <c r="E6" s="77"/>
      <c r="F6" s="16"/>
      <c r="G6" s="78"/>
      <c r="H6" s="78"/>
      <c r="I6" s="82"/>
      <c r="J6" s="82"/>
      <c r="K6" s="82"/>
      <c r="L6" s="82"/>
      <c r="M6" s="82"/>
      <c r="N6" s="83"/>
      <c r="O6" s="83"/>
      <c r="P6" s="81"/>
      <c r="Q6" s="81"/>
      <c r="R6" s="81"/>
      <c r="S6" s="81"/>
    </row>
    <row r="7" spans="1:19" ht="15.75">
      <c r="A7" s="74" t="s">
        <v>8</v>
      </c>
      <c r="B7" s="75"/>
      <c r="C7" s="76"/>
      <c r="D7" s="75"/>
      <c r="E7" s="77"/>
      <c r="F7" s="16"/>
      <c r="G7" s="78"/>
      <c r="H7" s="78"/>
      <c r="I7" s="82"/>
      <c r="J7" s="82"/>
      <c r="K7" s="82"/>
      <c r="L7" s="82"/>
      <c r="M7" s="82"/>
      <c r="N7" s="83"/>
      <c r="O7" s="83"/>
      <c r="P7" s="81"/>
      <c r="Q7" s="81"/>
      <c r="R7" s="81"/>
      <c r="S7" s="81"/>
    </row>
    <row r="8" spans="1:19" ht="15.75">
      <c r="A8" s="74"/>
      <c r="B8" s="75"/>
      <c r="C8" s="76"/>
      <c r="D8" s="75"/>
      <c r="E8" s="77"/>
      <c r="F8" s="16"/>
      <c r="G8" s="78"/>
      <c r="H8" s="78"/>
      <c r="I8" s="82"/>
      <c r="J8" s="82"/>
      <c r="K8" s="82"/>
      <c r="L8" s="82"/>
      <c r="M8" s="82"/>
      <c r="N8" s="83"/>
      <c r="O8" s="83"/>
      <c r="P8" s="81"/>
      <c r="Q8" s="81"/>
      <c r="R8" s="81"/>
      <c r="S8" s="81"/>
    </row>
    <row r="9" spans="1:19" ht="15.75">
      <c r="A9" s="74" t="s">
        <v>9</v>
      </c>
      <c r="B9" s="75"/>
      <c r="C9" s="76"/>
      <c r="D9" s="75"/>
      <c r="E9" s="77"/>
      <c r="F9" s="16"/>
      <c r="G9" s="78"/>
      <c r="H9" s="78"/>
      <c r="I9" s="82"/>
      <c r="J9" s="82"/>
      <c r="K9" s="82"/>
      <c r="L9" s="82"/>
      <c r="M9" s="82"/>
      <c r="N9" s="83"/>
      <c r="O9" s="83"/>
      <c r="P9" s="81"/>
      <c r="Q9" s="81"/>
      <c r="R9" s="81"/>
      <c r="S9" s="81"/>
    </row>
    <row r="10" spans="1:19" ht="15.75">
      <c r="A10" s="74"/>
      <c r="B10" s="75"/>
      <c r="C10" s="76"/>
      <c r="D10" s="75"/>
      <c r="E10" s="77"/>
      <c r="F10" s="16"/>
      <c r="G10" s="78"/>
      <c r="H10" s="78"/>
      <c r="I10" s="82"/>
      <c r="J10" s="82"/>
      <c r="K10" s="82"/>
      <c r="L10" s="82"/>
      <c r="M10" s="82"/>
      <c r="N10" s="83"/>
      <c r="O10" s="83"/>
      <c r="P10" s="81"/>
      <c r="Q10" s="81"/>
      <c r="R10" s="81"/>
      <c r="S10" s="81"/>
    </row>
    <row r="11" spans="1:19" ht="15.75">
      <c r="A11" s="74" t="s">
        <v>10</v>
      </c>
      <c r="B11" s="75"/>
      <c r="C11" s="76"/>
      <c r="D11" s="75"/>
      <c r="E11" s="77"/>
      <c r="F11" s="16"/>
      <c r="G11" s="78"/>
      <c r="H11" s="78"/>
      <c r="I11" s="82"/>
      <c r="J11" s="82"/>
      <c r="K11" s="82"/>
      <c r="L11" s="82"/>
      <c r="M11" s="82"/>
      <c r="N11" s="83"/>
      <c r="O11" s="83"/>
      <c r="P11" s="81"/>
      <c r="Q11" s="81"/>
      <c r="R11" s="81"/>
      <c r="S11" s="81"/>
    </row>
    <row r="12" spans="1:19" ht="15.75">
      <c r="A12" s="74"/>
      <c r="B12" s="75"/>
      <c r="C12" s="76"/>
      <c r="D12" s="75"/>
      <c r="E12" s="77"/>
      <c r="F12" s="16"/>
      <c r="G12" s="78"/>
      <c r="H12" s="78"/>
      <c r="I12" s="82"/>
      <c r="J12" s="82"/>
      <c r="K12" s="82"/>
      <c r="L12" s="82"/>
      <c r="M12" s="82"/>
      <c r="N12" s="83"/>
      <c r="O12" s="83"/>
      <c r="P12" s="81"/>
      <c r="Q12" s="81"/>
      <c r="R12" s="81"/>
      <c r="S12" s="81"/>
    </row>
    <row r="13" spans="1:19" ht="15.75">
      <c r="A13" s="74"/>
      <c r="B13" s="75"/>
      <c r="C13" s="76"/>
      <c r="D13" s="75"/>
      <c r="E13" s="77"/>
      <c r="F13" s="16"/>
      <c r="G13" s="78"/>
      <c r="H13" s="78"/>
      <c r="I13" s="82"/>
      <c r="J13" s="82"/>
      <c r="K13" s="82"/>
      <c r="L13" s="82"/>
      <c r="M13" s="82"/>
      <c r="N13" s="83"/>
      <c r="O13" s="83"/>
      <c r="P13" s="81"/>
      <c r="Q13" s="81"/>
      <c r="R13" s="81"/>
      <c r="S13" s="81"/>
    </row>
    <row r="14" spans="1:19" ht="15.75">
      <c r="A14" s="74"/>
      <c r="B14" s="75"/>
      <c r="C14" s="76"/>
      <c r="D14" s="75"/>
      <c r="E14" s="77"/>
      <c r="F14" s="16"/>
      <c r="G14" s="78"/>
      <c r="H14" s="78"/>
      <c r="I14" s="82"/>
      <c r="J14" s="82"/>
      <c r="K14" s="82"/>
      <c r="L14" s="82"/>
      <c r="M14" s="82"/>
      <c r="N14" s="83"/>
      <c r="O14" s="83"/>
      <c r="P14" s="81"/>
      <c r="Q14" s="81"/>
      <c r="R14" s="81"/>
      <c r="S14" s="81"/>
    </row>
    <row r="15" spans="1:19" ht="18">
      <c r="A15" s="76"/>
      <c r="B15" s="76"/>
      <c r="C15" s="76"/>
      <c r="D15" s="76"/>
      <c r="E15" s="84"/>
      <c r="F15" s="20"/>
      <c r="G15" s="85"/>
      <c r="H15" s="86" t="s">
        <v>11</v>
      </c>
      <c r="I15" s="87"/>
      <c r="J15" s="87"/>
      <c r="K15" s="87"/>
      <c r="L15" s="87"/>
      <c r="M15" s="87"/>
      <c r="N15" s="88"/>
      <c r="O15" s="88"/>
      <c r="P15" s="86"/>
      <c r="Q15" s="89"/>
      <c r="R15" s="89"/>
      <c r="S15" s="89"/>
    </row>
    <row r="16" spans="1:19" ht="18">
      <c r="A16" s="199" t="s">
        <v>12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ht="18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</row>
    <row r="18" spans="1:19" ht="18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</row>
    <row r="19" spans="1:19" ht="15.75">
      <c r="A19" s="90"/>
      <c r="B19" s="90"/>
      <c r="C19" s="90"/>
      <c r="D19" s="90"/>
      <c r="E19" s="91"/>
      <c r="F19" s="2"/>
      <c r="G19" s="92"/>
      <c r="H19" s="92"/>
      <c r="I19" s="92"/>
      <c r="J19" s="92"/>
      <c r="K19" s="92"/>
      <c r="L19" s="92"/>
      <c r="M19" s="92"/>
      <c r="N19" s="93"/>
      <c r="O19" s="93"/>
      <c r="P19" s="94"/>
      <c r="Q19" s="94"/>
      <c r="R19" s="94"/>
      <c r="S19" s="94"/>
    </row>
    <row r="20" spans="1:19" ht="15">
      <c r="A20" s="95"/>
      <c r="B20" s="95"/>
      <c r="C20" s="95"/>
      <c r="D20" s="95"/>
      <c r="E20" s="96"/>
      <c r="F20" s="2"/>
      <c r="G20" s="97"/>
      <c r="H20" s="97"/>
      <c r="I20" s="97"/>
      <c r="J20" s="97"/>
      <c r="K20" s="97"/>
      <c r="L20" s="97"/>
      <c r="M20" s="97"/>
      <c r="N20" s="98"/>
      <c r="O20" s="98"/>
      <c r="P20" s="99"/>
      <c r="Q20" s="99"/>
      <c r="R20" s="99"/>
      <c r="S20" s="99"/>
    </row>
    <row r="21" spans="1:19" ht="12.75" customHeight="1">
      <c r="A21" s="200"/>
      <c r="B21" s="200"/>
      <c r="C21" s="200"/>
      <c r="D21" s="200" t="s">
        <v>1</v>
      </c>
      <c r="E21" s="200"/>
      <c r="F21" s="174" t="s">
        <v>13</v>
      </c>
      <c r="G21" s="174" t="s">
        <v>319</v>
      </c>
      <c r="H21" s="174"/>
      <c r="I21" s="174"/>
      <c r="J21" s="174" t="s">
        <v>320</v>
      </c>
      <c r="K21" s="174"/>
      <c r="L21" s="175"/>
      <c r="M21" s="101" t="s">
        <v>251</v>
      </c>
      <c r="N21" s="102"/>
      <c r="O21" s="103"/>
      <c r="P21" s="201" t="s">
        <v>323</v>
      </c>
      <c r="Q21" s="202"/>
      <c r="R21" s="202"/>
      <c r="S21" s="202"/>
    </row>
    <row r="22" spans="1:19" ht="12.75">
      <c r="A22" s="200"/>
      <c r="B22" s="200"/>
      <c r="C22" s="200"/>
      <c r="D22" s="200"/>
      <c r="E22" s="200"/>
      <c r="F22" s="174"/>
      <c r="G22" s="176" t="s">
        <v>15</v>
      </c>
      <c r="H22" s="176"/>
      <c r="I22" s="174" t="s">
        <v>321</v>
      </c>
      <c r="J22" s="176" t="s">
        <v>15</v>
      </c>
      <c r="K22" s="176"/>
      <c r="L22" s="175" t="s">
        <v>326</v>
      </c>
      <c r="M22" s="104" t="s">
        <v>252</v>
      </c>
      <c r="N22" s="105"/>
      <c r="O22" s="106"/>
      <c r="P22" s="195" t="s">
        <v>16</v>
      </c>
      <c r="Q22" s="196"/>
      <c r="R22" s="196"/>
      <c r="S22" s="196"/>
    </row>
    <row r="23" spans="1:19" ht="51">
      <c r="A23" s="200"/>
      <c r="B23" s="200"/>
      <c r="C23" s="200"/>
      <c r="D23" s="200"/>
      <c r="E23" s="200"/>
      <c r="F23" s="174"/>
      <c r="G23" s="100" t="s">
        <v>324</v>
      </c>
      <c r="H23" s="100" t="s">
        <v>17</v>
      </c>
      <c r="I23" s="174"/>
      <c r="J23" s="100" t="s">
        <v>328</v>
      </c>
      <c r="K23" s="100" t="s">
        <v>17</v>
      </c>
      <c r="L23" s="175"/>
      <c r="M23" s="107" t="s">
        <v>322</v>
      </c>
      <c r="N23" s="108" t="s">
        <v>14</v>
      </c>
      <c r="O23" s="109" t="s">
        <v>14</v>
      </c>
      <c r="P23" s="110" t="s">
        <v>18</v>
      </c>
      <c r="Q23" s="111" t="s">
        <v>19</v>
      </c>
      <c r="R23" s="111" t="s">
        <v>20</v>
      </c>
      <c r="S23" s="111" t="s">
        <v>21</v>
      </c>
    </row>
    <row r="24" spans="1:19" ht="12.75">
      <c r="A24" s="112">
        <v>0</v>
      </c>
      <c r="B24" s="197">
        <v>1</v>
      </c>
      <c r="C24" s="197"/>
      <c r="D24" s="198">
        <v>2</v>
      </c>
      <c r="E24" s="198"/>
      <c r="F24" s="67">
        <v>3</v>
      </c>
      <c r="G24" s="67">
        <v>4</v>
      </c>
      <c r="H24" s="67" t="s">
        <v>22</v>
      </c>
      <c r="I24" s="67">
        <v>5</v>
      </c>
      <c r="J24" s="67">
        <v>6</v>
      </c>
      <c r="K24" s="67" t="s">
        <v>23</v>
      </c>
      <c r="L24" s="67">
        <v>7</v>
      </c>
      <c r="M24" s="113">
        <v>8</v>
      </c>
      <c r="N24" s="114" t="s">
        <v>253</v>
      </c>
      <c r="O24" s="114" t="s">
        <v>254</v>
      </c>
      <c r="P24" s="115">
        <v>11</v>
      </c>
      <c r="Q24" s="115">
        <v>12</v>
      </c>
      <c r="R24" s="115">
        <v>13</v>
      </c>
      <c r="S24" s="115">
        <v>14</v>
      </c>
    </row>
    <row r="25" spans="1:19" ht="15.75">
      <c r="A25" s="65" t="s">
        <v>24</v>
      </c>
      <c r="B25" s="65"/>
      <c r="C25" s="65"/>
      <c r="D25" s="185" t="s">
        <v>25</v>
      </c>
      <c r="E25" s="185"/>
      <c r="F25" s="67">
        <v>1</v>
      </c>
      <c r="G25" s="116">
        <f>G26+G46+G52</f>
        <v>13184</v>
      </c>
      <c r="H25" s="116"/>
      <c r="I25" s="116">
        <f>I26+I46+I52</f>
        <v>12386</v>
      </c>
      <c r="J25" s="63">
        <f>J26+J46+J52</f>
        <v>14318</v>
      </c>
      <c r="K25" s="63"/>
      <c r="L25" s="63">
        <f>L26+L46+L52</f>
        <v>10438</v>
      </c>
      <c r="M25" s="63">
        <f>M26+M46+M52</f>
        <v>14318</v>
      </c>
      <c r="N25" s="62">
        <f>M25/I25*100</f>
        <v>115.59825609559181</v>
      </c>
      <c r="O25" s="62">
        <f>M25/J25*100</f>
        <v>100</v>
      </c>
      <c r="P25" s="63">
        <f>P26+P46+P52</f>
        <v>3189</v>
      </c>
      <c r="Q25" s="63">
        <f>Q26+Q46+Q52</f>
        <v>7139</v>
      </c>
      <c r="R25" s="63">
        <f>R26+R46+R52</f>
        <v>11222</v>
      </c>
      <c r="S25" s="63">
        <f>S26+S46+S52</f>
        <v>14318</v>
      </c>
    </row>
    <row r="26" spans="1:19" ht="15.75">
      <c r="A26" s="176"/>
      <c r="B26" s="100">
        <v>1</v>
      </c>
      <c r="C26" s="65"/>
      <c r="D26" s="194" t="s">
        <v>26</v>
      </c>
      <c r="E26" s="194"/>
      <c r="F26" s="67">
        <v>2</v>
      </c>
      <c r="G26" s="69">
        <f>G27+G32+G33+G36+G37+G38</f>
        <v>13183</v>
      </c>
      <c r="H26" s="69"/>
      <c r="I26" s="69">
        <f>I27+I32+I33+I36+I37+I38</f>
        <v>12344</v>
      </c>
      <c r="J26" s="6">
        <f>J27+J32+J33+J36+J37+J38</f>
        <v>14300</v>
      </c>
      <c r="K26" s="6"/>
      <c r="L26" s="6">
        <f>L27+L32+L33+L36+L37+L38</f>
        <v>10390</v>
      </c>
      <c r="M26" s="6">
        <f>M27+M32+M33+M36+M37+M38</f>
        <v>14300</v>
      </c>
      <c r="N26" s="62">
        <f aca="true" t="shared" si="0" ref="N26:N88">M26/I26*100</f>
        <v>115.84575502268308</v>
      </c>
      <c r="O26" s="62">
        <f aca="true" t="shared" si="1" ref="O26:O88">M26/J26*100</f>
        <v>100</v>
      </c>
      <c r="P26" s="6">
        <f>P27+P32+P33+P36+P37+P38</f>
        <v>3189</v>
      </c>
      <c r="Q26" s="6">
        <f>Q27+Q32+Q33+Q36+Q37+Q38</f>
        <v>7121</v>
      </c>
      <c r="R26" s="6">
        <f>R27+R32+R33+R36+R37+R38</f>
        <v>11204</v>
      </c>
      <c r="S26" s="6">
        <f>S27+S32+S33+S36+S37+S38</f>
        <v>14300</v>
      </c>
    </row>
    <row r="27" spans="1:19" ht="15.75">
      <c r="A27" s="176"/>
      <c r="B27" s="176"/>
      <c r="C27" s="65" t="s">
        <v>27</v>
      </c>
      <c r="D27" s="185" t="s">
        <v>28</v>
      </c>
      <c r="E27" s="185"/>
      <c r="F27" s="67">
        <v>3</v>
      </c>
      <c r="G27" s="69">
        <f>G28+G29+G30+G31</f>
        <v>10741</v>
      </c>
      <c r="H27" s="69"/>
      <c r="I27" s="69">
        <f>I28+I29+I30+I31</f>
        <v>10492</v>
      </c>
      <c r="J27" s="6">
        <f>J28+J29+J30+J31</f>
        <v>11502</v>
      </c>
      <c r="K27" s="6"/>
      <c r="L27" s="6">
        <f>L28+L29+L30+L31</f>
        <v>8549</v>
      </c>
      <c r="M27" s="6">
        <f>M28+M29+M30+M31</f>
        <v>11502</v>
      </c>
      <c r="N27" s="62">
        <f t="shared" si="0"/>
        <v>109.6263820053374</v>
      </c>
      <c r="O27" s="62">
        <f>M27/J27*100</f>
        <v>100</v>
      </c>
      <c r="P27" s="6">
        <f>P28+P29+P30+P31</f>
        <v>2373</v>
      </c>
      <c r="Q27" s="6">
        <f>Q28+Q29+Q30+Q31</f>
        <v>5605</v>
      </c>
      <c r="R27" s="6">
        <f>R28+R29+R30+R31</f>
        <v>9024</v>
      </c>
      <c r="S27" s="6">
        <f>S28+S29+S30+S31</f>
        <v>11502</v>
      </c>
    </row>
    <row r="28" spans="1:19" ht="15.75">
      <c r="A28" s="176"/>
      <c r="B28" s="176"/>
      <c r="C28" s="65"/>
      <c r="D28" s="66" t="s">
        <v>29</v>
      </c>
      <c r="E28" s="66" t="s">
        <v>30</v>
      </c>
      <c r="F28" s="67">
        <v>4</v>
      </c>
      <c r="G28" s="117"/>
      <c r="H28" s="69"/>
      <c r="I28" s="69"/>
      <c r="J28" s="6"/>
      <c r="K28" s="69"/>
      <c r="L28" s="69"/>
      <c r="M28" s="6"/>
      <c r="N28" s="62"/>
      <c r="O28" s="62"/>
      <c r="P28" s="6"/>
      <c r="Q28" s="6"/>
      <c r="R28" s="6"/>
      <c r="S28" s="6"/>
    </row>
    <row r="29" spans="1:19" ht="15.75">
      <c r="A29" s="176"/>
      <c r="B29" s="176"/>
      <c r="C29" s="65"/>
      <c r="D29" s="66" t="s">
        <v>31</v>
      </c>
      <c r="E29" s="66" t="s">
        <v>32</v>
      </c>
      <c r="F29" s="67">
        <v>5</v>
      </c>
      <c r="G29" s="117">
        <v>7641</v>
      </c>
      <c r="H29" s="69"/>
      <c r="I29" s="69">
        <v>7365</v>
      </c>
      <c r="J29" s="6">
        <v>8375</v>
      </c>
      <c r="K29" s="69"/>
      <c r="L29" s="69">
        <v>5987</v>
      </c>
      <c r="M29" s="6">
        <v>8375</v>
      </c>
      <c r="N29" s="62">
        <f t="shared" si="0"/>
        <v>113.71350984385609</v>
      </c>
      <c r="O29" s="62">
        <f t="shared" si="1"/>
        <v>100</v>
      </c>
      <c r="P29" s="6">
        <v>1591</v>
      </c>
      <c r="Q29" s="6">
        <v>4104</v>
      </c>
      <c r="R29" s="6">
        <v>6616</v>
      </c>
      <c r="S29" s="6">
        <v>8375</v>
      </c>
    </row>
    <row r="30" spans="1:19" ht="15.75">
      <c r="A30" s="176"/>
      <c r="B30" s="176"/>
      <c r="C30" s="65"/>
      <c r="D30" s="66" t="s">
        <v>33</v>
      </c>
      <c r="E30" s="66" t="s">
        <v>34</v>
      </c>
      <c r="F30" s="67">
        <v>6</v>
      </c>
      <c r="G30" s="117">
        <v>3100</v>
      </c>
      <c r="H30" s="69"/>
      <c r="I30" s="69">
        <v>3127</v>
      </c>
      <c r="J30" s="6">
        <v>3127</v>
      </c>
      <c r="K30" s="69"/>
      <c r="L30" s="69">
        <v>2562</v>
      </c>
      <c r="M30" s="6">
        <v>3127</v>
      </c>
      <c r="N30" s="62">
        <f t="shared" si="0"/>
        <v>100</v>
      </c>
      <c r="O30" s="62">
        <f t="shared" si="1"/>
        <v>100</v>
      </c>
      <c r="P30" s="6">
        <v>782</v>
      </c>
      <c r="Q30" s="6">
        <v>1501</v>
      </c>
      <c r="R30" s="6">
        <v>2408</v>
      </c>
      <c r="S30" s="6">
        <v>3127</v>
      </c>
    </row>
    <row r="31" spans="1:19" ht="15.75">
      <c r="A31" s="176"/>
      <c r="B31" s="176"/>
      <c r="C31" s="65"/>
      <c r="D31" s="66" t="s">
        <v>35</v>
      </c>
      <c r="E31" s="66" t="s">
        <v>36</v>
      </c>
      <c r="F31" s="67">
        <v>7</v>
      </c>
      <c r="G31" s="117"/>
      <c r="H31" s="69"/>
      <c r="I31" s="69"/>
      <c r="J31" s="6"/>
      <c r="K31" s="69"/>
      <c r="L31" s="69"/>
      <c r="M31" s="6"/>
      <c r="N31" s="62"/>
      <c r="O31" s="62"/>
      <c r="P31" s="6"/>
      <c r="Q31" s="6"/>
      <c r="R31" s="6"/>
      <c r="S31" s="6"/>
    </row>
    <row r="32" spans="1:19" ht="15.75">
      <c r="A32" s="176"/>
      <c r="B32" s="176"/>
      <c r="C32" s="65" t="s">
        <v>37</v>
      </c>
      <c r="D32" s="185" t="s">
        <v>38</v>
      </c>
      <c r="E32" s="185"/>
      <c r="F32" s="67">
        <v>8</v>
      </c>
      <c r="G32" s="117">
        <v>920</v>
      </c>
      <c r="H32" s="69"/>
      <c r="I32" s="69">
        <v>669</v>
      </c>
      <c r="J32" s="6">
        <v>1330</v>
      </c>
      <c r="K32" s="69"/>
      <c r="L32" s="69">
        <v>661</v>
      </c>
      <c r="M32" s="6">
        <v>1330</v>
      </c>
      <c r="N32" s="62">
        <f t="shared" si="0"/>
        <v>198.80418535127055</v>
      </c>
      <c r="O32" s="62">
        <f t="shared" si="1"/>
        <v>100</v>
      </c>
      <c r="P32" s="6">
        <v>332</v>
      </c>
      <c r="Q32" s="6">
        <v>665</v>
      </c>
      <c r="R32" s="6">
        <v>997</v>
      </c>
      <c r="S32" s="6">
        <v>1330</v>
      </c>
    </row>
    <row r="33" spans="1:19" ht="15.75">
      <c r="A33" s="176"/>
      <c r="B33" s="176"/>
      <c r="C33" s="65" t="s">
        <v>39</v>
      </c>
      <c r="D33" s="185" t="s">
        <v>40</v>
      </c>
      <c r="E33" s="185"/>
      <c r="F33" s="67">
        <v>9</v>
      </c>
      <c r="G33" s="117"/>
      <c r="H33" s="69"/>
      <c r="I33" s="69"/>
      <c r="J33" s="6"/>
      <c r="K33" s="69"/>
      <c r="L33" s="69"/>
      <c r="M33" s="6"/>
      <c r="N33" s="62"/>
      <c r="O33" s="62"/>
      <c r="P33" s="6"/>
      <c r="Q33" s="6"/>
      <c r="R33" s="6"/>
      <c r="S33" s="6"/>
    </row>
    <row r="34" spans="1:19" ht="15.75">
      <c r="A34" s="176"/>
      <c r="B34" s="176"/>
      <c r="C34" s="176"/>
      <c r="D34" s="118" t="s">
        <v>41</v>
      </c>
      <c r="E34" s="39" t="s">
        <v>42</v>
      </c>
      <c r="F34" s="67">
        <v>10</v>
      </c>
      <c r="G34" s="117"/>
      <c r="H34" s="69"/>
      <c r="I34" s="69"/>
      <c r="J34" s="6"/>
      <c r="K34" s="69"/>
      <c r="L34" s="69"/>
      <c r="M34" s="6"/>
      <c r="N34" s="62"/>
      <c r="O34" s="62"/>
      <c r="P34" s="6"/>
      <c r="Q34" s="6"/>
      <c r="R34" s="6"/>
      <c r="S34" s="6"/>
    </row>
    <row r="35" spans="1:19" ht="15.75">
      <c r="A35" s="176"/>
      <c r="B35" s="176"/>
      <c r="C35" s="176"/>
      <c r="D35" s="118" t="s">
        <v>43</v>
      </c>
      <c r="E35" s="39" t="s">
        <v>44</v>
      </c>
      <c r="F35" s="67">
        <v>11</v>
      </c>
      <c r="G35" s="117"/>
      <c r="H35" s="69"/>
      <c r="I35" s="69"/>
      <c r="J35" s="6"/>
      <c r="K35" s="69"/>
      <c r="L35" s="69"/>
      <c r="M35" s="6"/>
      <c r="N35" s="62"/>
      <c r="O35" s="62"/>
      <c r="P35" s="6"/>
      <c r="Q35" s="6"/>
      <c r="R35" s="6"/>
      <c r="S35" s="6"/>
    </row>
    <row r="36" spans="1:19" ht="15.75">
      <c r="A36" s="176"/>
      <c r="B36" s="176"/>
      <c r="C36" s="65" t="s">
        <v>45</v>
      </c>
      <c r="D36" s="185" t="s">
        <v>46</v>
      </c>
      <c r="E36" s="185"/>
      <c r="F36" s="67">
        <v>12</v>
      </c>
      <c r="G36" s="117"/>
      <c r="H36" s="69"/>
      <c r="I36" s="69"/>
      <c r="J36" s="6"/>
      <c r="K36" s="69"/>
      <c r="L36" s="69"/>
      <c r="M36" s="6"/>
      <c r="N36" s="62"/>
      <c r="O36" s="62"/>
      <c r="P36" s="6"/>
      <c r="Q36" s="6"/>
      <c r="R36" s="6"/>
      <c r="S36" s="6"/>
    </row>
    <row r="37" spans="1:19" ht="15.75">
      <c r="A37" s="176"/>
      <c r="B37" s="176"/>
      <c r="C37" s="65" t="s">
        <v>47</v>
      </c>
      <c r="D37" s="185" t="s">
        <v>48</v>
      </c>
      <c r="E37" s="185"/>
      <c r="F37" s="67">
        <v>13</v>
      </c>
      <c r="G37" s="71"/>
      <c r="H37" s="69"/>
      <c r="I37" s="69"/>
      <c r="J37" s="6"/>
      <c r="K37" s="69"/>
      <c r="L37" s="69"/>
      <c r="M37" s="6"/>
      <c r="N37" s="62"/>
      <c r="O37" s="62"/>
      <c r="P37" s="6"/>
      <c r="Q37" s="6"/>
      <c r="R37" s="6"/>
      <c r="S37" s="6"/>
    </row>
    <row r="38" spans="1:19" ht="15.75">
      <c r="A38" s="176"/>
      <c r="B38" s="65"/>
      <c r="C38" s="65" t="s">
        <v>49</v>
      </c>
      <c r="D38" s="185" t="s">
        <v>50</v>
      </c>
      <c r="E38" s="185"/>
      <c r="F38" s="67">
        <v>14</v>
      </c>
      <c r="G38" s="69">
        <f>G39+G40+G43+G44+G45</f>
        <v>1522</v>
      </c>
      <c r="H38" s="69"/>
      <c r="I38" s="69">
        <f>I39+I40+I43+I44+I45</f>
        <v>1183</v>
      </c>
      <c r="J38" s="6">
        <f>J39+J40+J43+J44+J45</f>
        <v>1468</v>
      </c>
      <c r="K38" s="6"/>
      <c r="L38" s="6">
        <f>L39+L40+L43+L44+L45</f>
        <v>1180</v>
      </c>
      <c r="M38" s="6">
        <f>M39+M40+M43+M44+M45</f>
        <v>1468</v>
      </c>
      <c r="N38" s="62">
        <f t="shared" si="0"/>
        <v>124.09129332206254</v>
      </c>
      <c r="O38" s="62">
        <f t="shared" si="1"/>
        <v>100</v>
      </c>
      <c r="P38" s="6">
        <f>P39+P40+P43+P44+P45</f>
        <v>484</v>
      </c>
      <c r="Q38" s="6">
        <f>Q39+Q40+Q43+Q44+Q45</f>
        <v>851</v>
      </c>
      <c r="R38" s="6">
        <f>R39+R40+R43+R44+R45</f>
        <v>1183</v>
      </c>
      <c r="S38" s="6">
        <f>S39+S40+S43+S44+S45</f>
        <v>1468</v>
      </c>
    </row>
    <row r="39" spans="1:19" ht="15.75">
      <c r="A39" s="176"/>
      <c r="B39" s="65"/>
      <c r="C39" s="65"/>
      <c r="D39" s="66" t="s">
        <v>51</v>
      </c>
      <c r="E39" s="66" t="s">
        <v>52</v>
      </c>
      <c r="F39" s="67">
        <v>15</v>
      </c>
      <c r="G39" s="71">
        <v>300</v>
      </c>
      <c r="H39" s="69"/>
      <c r="I39" s="69">
        <v>219</v>
      </c>
      <c r="J39" s="6">
        <v>300</v>
      </c>
      <c r="K39" s="69"/>
      <c r="L39" s="69">
        <v>302</v>
      </c>
      <c r="M39" s="6">
        <v>300</v>
      </c>
      <c r="N39" s="62">
        <f t="shared" si="0"/>
        <v>136.986301369863</v>
      </c>
      <c r="O39" s="62">
        <f t="shared" si="1"/>
        <v>100</v>
      </c>
      <c r="P39" s="6">
        <f>S39/4</f>
        <v>75</v>
      </c>
      <c r="Q39" s="6">
        <f>P39*2</f>
        <v>150</v>
      </c>
      <c r="R39" s="6">
        <f>P39*3</f>
        <v>225</v>
      </c>
      <c r="S39" s="6">
        <v>300</v>
      </c>
    </row>
    <row r="40" spans="1:19" ht="25.5">
      <c r="A40" s="176"/>
      <c r="B40" s="65"/>
      <c r="C40" s="65"/>
      <c r="D40" s="66" t="s">
        <v>53</v>
      </c>
      <c r="E40" s="66" t="s">
        <v>54</v>
      </c>
      <c r="F40" s="67">
        <v>16</v>
      </c>
      <c r="G40" s="71"/>
      <c r="H40" s="69"/>
      <c r="I40" s="69"/>
      <c r="J40" s="6"/>
      <c r="K40" s="69"/>
      <c r="L40" s="69"/>
      <c r="M40" s="6"/>
      <c r="N40" s="62"/>
      <c r="O40" s="62"/>
      <c r="P40" s="6"/>
      <c r="Q40" s="6"/>
      <c r="R40" s="6"/>
      <c r="S40" s="6"/>
    </row>
    <row r="41" spans="1:19" ht="15.75">
      <c r="A41" s="176"/>
      <c r="B41" s="65"/>
      <c r="C41" s="65"/>
      <c r="D41" s="66"/>
      <c r="E41" s="119" t="s">
        <v>55</v>
      </c>
      <c r="F41" s="67">
        <v>17</v>
      </c>
      <c r="G41" s="71"/>
      <c r="H41" s="69"/>
      <c r="I41" s="69"/>
      <c r="J41" s="6"/>
      <c r="K41" s="69"/>
      <c r="L41" s="69"/>
      <c r="M41" s="6"/>
      <c r="N41" s="62"/>
      <c r="O41" s="62"/>
      <c r="P41" s="6"/>
      <c r="Q41" s="6"/>
      <c r="R41" s="6"/>
      <c r="S41" s="6"/>
    </row>
    <row r="42" spans="1:19" ht="15.75">
      <c r="A42" s="176"/>
      <c r="B42" s="65"/>
      <c r="C42" s="65"/>
      <c r="D42" s="66"/>
      <c r="E42" s="119" t="s">
        <v>56</v>
      </c>
      <c r="F42" s="67">
        <v>18</v>
      </c>
      <c r="G42" s="71"/>
      <c r="H42" s="69"/>
      <c r="I42" s="69"/>
      <c r="J42" s="6"/>
      <c r="K42" s="69"/>
      <c r="L42" s="69"/>
      <c r="M42" s="6"/>
      <c r="N42" s="62"/>
      <c r="O42" s="62"/>
      <c r="P42" s="6"/>
      <c r="Q42" s="6"/>
      <c r="R42" s="6"/>
      <c r="S42" s="6"/>
    </row>
    <row r="43" spans="1:19" ht="15.75">
      <c r="A43" s="176"/>
      <c r="B43" s="65"/>
      <c r="C43" s="65"/>
      <c r="D43" s="66" t="s">
        <v>57</v>
      </c>
      <c r="E43" s="66" t="s">
        <v>58</v>
      </c>
      <c r="F43" s="67">
        <v>19</v>
      </c>
      <c r="G43" s="71"/>
      <c r="H43" s="69"/>
      <c r="I43" s="69"/>
      <c r="J43" s="6"/>
      <c r="K43" s="69"/>
      <c r="L43" s="69"/>
      <c r="M43" s="6"/>
      <c r="N43" s="62"/>
      <c r="O43" s="62"/>
      <c r="P43" s="6"/>
      <c r="Q43" s="6"/>
      <c r="R43" s="6"/>
      <c r="S43" s="6"/>
    </row>
    <row r="44" spans="1:19" ht="15.75">
      <c r="A44" s="176"/>
      <c r="B44" s="65"/>
      <c r="C44" s="65"/>
      <c r="D44" s="66" t="s">
        <v>59</v>
      </c>
      <c r="E44" s="66" t="s">
        <v>60</v>
      </c>
      <c r="F44" s="67">
        <v>20</v>
      </c>
      <c r="G44" s="71"/>
      <c r="H44" s="69"/>
      <c r="I44" s="69"/>
      <c r="J44" s="6"/>
      <c r="K44" s="69"/>
      <c r="L44" s="69"/>
      <c r="M44" s="6"/>
      <c r="N44" s="62"/>
      <c r="O44" s="62"/>
      <c r="P44" s="6"/>
      <c r="Q44" s="6"/>
      <c r="R44" s="6"/>
      <c r="S44" s="6"/>
    </row>
    <row r="45" spans="1:19" ht="15.75">
      <c r="A45" s="176"/>
      <c r="B45" s="65"/>
      <c r="C45" s="65"/>
      <c r="D45" s="66" t="s">
        <v>61</v>
      </c>
      <c r="E45" s="66" t="s">
        <v>36</v>
      </c>
      <c r="F45" s="67">
        <v>21</v>
      </c>
      <c r="G45" s="71">
        <v>1222</v>
      </c>
      <c r="H45" s="69"/>
      <c r="I45" s="69">
        <v>964</v>
      </c>
      <c r="J45" s="6">
        <v>1168</v>
      </c>
      <c r="K45" s="69"/>
      <c r="L45" s="69">
        <v>878</v>
      </c>
      <c r="M45" s="6">
        <v>1168</v>
      </c>
      <c r="N45" s="62">
        <f t="shared" si="0"/>
        <v>121.16182572614107</v>
      </c>
      <c r="O45" s="62">
        <f t="shared" si="1"/>
        <v>100</v>
      </c>
      <c r="P45" s="6">
        <v>409</v>
      </c>
      <c r="Q45" s="6">
        <v>701</v>
      </c>
      <c r="R45" s="6">
        <v>958</v>
      </c>
      <c r="S45" s="6">
        <v>1168</v>
      </c>
    </row>
    <row r="46" spans="1:19" ht="15.75">
      <c r="A46" s="176"/>
      <c r="B46" s="65">
        <v>2</v>
      </c>
      <c r="C46" s="65"/>
      <c r="D46" s="185" t="s">
        <v>62</v>
      </c>
      <c r="E46" s="185"/>
      <c r="F46" s="67">
        <v>22</v>
      </c>
      <c r="G46" s="69">
        <f aca="true" t="shared" si="2" ref="G46:L46">G47+G48+G49+G50+G51</f>
        <v>1</v>
      </c>
      <c r="H46" s="69">
        <f t="shared" si="2"/>
        <v>0</v>
      </c>
      <c r="I46" s="69">
        <f t="shared" si="2"/>
        <v>42</v>
      </c>
      <c r="J46" s="6">
        <f t="shared" si="2"/>
        <v>18</v>
      </c>
      <c r="K46" s="6">
        <f t="shared" si="2"/>
        <v>0</v>
      </c>
      <c r="L46" s="6">
        <f t="shared" si="2"/>
        <v>48</v>
      </c>
      <c r="M46" s="6">
        <v>18</v>
      </c>
      <c r="N46" s="62">
        <f t="shared" si="0"/>
        <v>42.857142857142854</v>
      </c>
      <c r="O46" s="62">
        <f t="shared" si="1"/>
        <v>100</v>
      </c>
      <c r="P46" s="6">
        <f>P47+P48+P49+P50+P51</f>
        <v>0</v>
      </c>
      <c r="Q46" s="6">
        <f>Q47+Q48+Q49+Q50+Q51</f>
        <v>18</v>
      </c>
      <c r="R46" s="6">
        <f>R47+R48+R49+R50+R51</f>
        <v>18</v>
      </c>
      <c r="S46" s="6">
        <f>S47+S48+S49+S50+S51</f>
        <v>18</v>
      </c>
    </row>
    <row r="47" spans="1:19" ht="15.75">
      <c r="A47" s="176"/>
      <c r="B47" s="176"/>
      <c r="C47" s="65" t="s">
        <v>27</v>
      </c>
      <c r="D47" s="189" t="s">
        <v>63</v>
      </c>
      <c r="E47" s="189"/>
      <c r="F47" s="67">
        <v>23</v>
      </c>
      <c r="G47" s="71"/>
      <c r="H47" s="69"/>
      <c r="I47" s="69"/>
      <c r="J47" s="6"/>
      <c r="K47" s="69"/>
      <c r="L47" s="69"/>
      <c r="M47" s="6"/>
      <c r="N47" s="62"/>
      <c r="O47" s="62"/>
      <c r="P47" s="6"/>
      <c r="Q47" s="6"/>
      <c r="R47" s="6"/>
      <c r="S47" s="6"/>
    </row>
    <row r="48" spans="1:19" ht="15.75">
      <c r="A48" s="176"/>
      <c r="B48" s="176"/>
      <c r="C48" s="65" t="s">
        <v>37</v>
      </c>
      <c r="D48" s="189" t="s">
        <v>64</v>
      </c>
      <c r="E48" s="189"/>
      <c r="F48" s="67">
        <v>24</v>
      </c>
      <c r="G48" s="71"/>
      <c r="H48" s="69"/>
      <c r="I48" s="69"/>
      <c r="J48" s="6"/>
      <c r="K48" s="69"/>
      <c r="L48" s="69"/>
      <c r="M48" s="6"/>
      <c r="N48" s="62"/>
      <c r="O48" s="62"/>
      <c r="P48" s="6"/>
      <c r="Q48" s="6"/>
      <c r="R48" s="6"/>
      <c r="S48" s="6"/>
    </row>
    <row r="49" spans="1:19" ht="15.75">
      <c r="A49" s="176"/>
      <c r="B49" s="176"/>
      <c r="C49" s="65" t="s">
        <v>39</v>
      </c>
      <c r="D49" s="189" t="s">
        <v>65</v>
      </c>
      <c r="E49" s="189"/>
      <c r="F49" s="67">
        <v>25</v>
      </c>
      <c r="G49" s="71"/>
      <c r="H49" s="69"/>
      <c r="I49" s="69"/>
      <c r="J49" s="6"/>
      <c r="K49" s="69"/>
      <c r="L49" s="69"/>
      <c r="M49" s="6"/>
      <c r="N49" s="62"/>
      <c r="O49" s="62"/>
      <c r="P49" s="6"/>
      <c r="Q49" s="6"/>
      <c r="R49" s="6"/>
      <c r="S49" s="6"/>
    </row>
    <row r="50" spans="1:19" ht="15.75">
      <c r="A50" s="176"/>
      <c r="B50" s="176"/>
      <c r="C50" s="65" t="s">
        <v>45</v>
      </c>
      <c r="D50" s="189" t="s">
        <v>66</v>
      </c>
      <c r="E50" s="189"/>
      <c r="F50" s="67">
        <v>26</v>
      </c>
      <c r="G50" s="71">
        <v>1</v>
      </c>
      <c r="H50" s="69"/>
      <c r="I50" s="69">
        <v>42</v>
      </c>
      <c r="J50" s="6">
        <v>18</v>
      </c>
      <c r="K50" s="69"/>
      <c r="L50" s="69">
        <v>48</v>
      </c>
      <c r="M50" s="6">
        <v>18</v>
      </c>
      <c r="N50" s="62">
        <f t="shared" si="0"/>
        <v>42.857142857142854</v>
      </c>
      <c r="O50" s="62">
        <f t="shared" si="1"/>
        <v>100</v>
      </c>
      <c r="P50" s="6">
        <v>0</v>
      </c>
      <c r="Q50" s="6">
        <v>18</v>
      </c>
      <c r="R50" s="6">
        <v>18</v>
      </c>
      <c r="S50" s="6">
        <v>18</v>
      </c>
    </row>
    <row r="51" spans="1:19" ht="15.75">
      <c r="A51" s="176"/>
      <c r="B51" s="176"/>
      <c r="C51" s="65" t="s">
        <v>47</v>
      </c>
      <c r="D51" s="189" t="s">
        <v>67</v>
      </c>
      <c r="E51" s="189"/>
      <c r="F51" s="67">
        <v>27</v>
      </c>
      <c r="G51" s="71"/>
      <c r="H51" s="69"/>
      <c r="I51" s="69"/>
      <c r="J51" s="6"/>
      <c r="K51" s="69"/>
      <c r="L51" s="69"/>
      <c r="M51" s="6"/>
      <c r="N51" s="62"/>
      <c r="O51" s="62"/>
      <c r="P51" s="6"/>
      <c r="Q51" s="6"/>
      <c r="R51" s="6"/>
      <c r="S51" s="6"/>
    </row>
    <row r="52" spans="1:19" ht="15.75">
      <c r="A52" s="176"/>
      <c r="B52" s="65">
        <v>3</v>
      </c>
      <c r="C52" s="65"/>
      <c r="D52" s="189" t="s">
        <v>68</v>
      </c>
      <c r="E52" s="189"/>
      <c r="F52" s="67">
        <v>28</v>
      </c>
      <c r="G52" s="71"/>
      <c r="H52" s="69"/>
      <c r="I52" s="69"/>
      <c r="J52" s="6"/>
      <c r="K52" s="69"/>
      <c r="L52" s="69"/>
      <c r="M52" s="6"/>
      <c r="N52" s="62"/>
      <c r="O52" s="62"/>
      <c r="P52" s="6"/>
      <c r="Q52" s="6"/>
      <c r="R52" s="6"/>
      <c r="S52" s="6"/>
    </row>
    <row r="53" spans="1:19" ht="15.75">
      <c r="A53" s="65" t="s">
        <v>2</v>
      </c>
      <c r="B53" s="189" t="s">
        <v>69</v>
      </c>
      <c r="C53" s="189"/>
      <c r="D53" s="189"/>
      <c r="E53" s="189"/>
      <c r="F53" s="67">
        <v>29</v>
      </c>
      <c r="G53" s="116">
        <f>G54+G156+G164</f>
        <v>12964</v>
      </c>
      <c r="H53" s="116"/>
      <c r="I53" s="116">
        <f>I54+I156+I164</f>
        <v>11802</v>
      </c>
      <c r="J53" s="63">
        <f>J54+J156+J164</f>
        <v>14088</v>
      </c>
      <c r="K53" s="63"/>
      <c r="L53" s="63">
        <f>L54+L156+L164</f>
        <v>9958</v>
      </c>
      <c r="M53" s="63">
        <f>M54+M156+M164</f>
        <v>14088</v>
      </c>
      <c r="N53" s="62">
        <f t="shared" si="0"/>
        <v>119.36959837315709</v>
      </c>
      <c r="O53" s="62">
        <f t="shared" si="1"/>
        <v>100</v>
      </c>
      <c r="P53" s="63">
        <f>P54+P156+P164</f>
        <v>3668</v>
      </c>
      <c r="Q53" s="63">
        <f>Q54+Q156+Q164</f>
        <v>7234</v>
      </c>
      <c r="R53" s="63">
        <f>R54+R156+R164</f>
        <v>10843</v>
      </c>
      <c r="S53" s="63">
        <f>S54+S156+S164</f>
        <v>14088</v>
      </c>
    </row>
    <row r="54" spans="1:19" ht="15.75">
      <c r="A54" s="176"/>
      <c r="B54" s="65">
        <v>1</v>
      </c>
      <c r="C54" s="185" t="s">
        <v>70</v>
      </c>
      <c r="D54" s="185"/>
      <c r="E54" s="185"/>
      <c r="F54" s="67">
        <v>30</v>
      </c>
      <c r="G54" s="116">
        <f>G55+G104+G111+G139</f>
        <v>12954</v>
      </c>
      <c r="H54" s="116"/>
      <c r="I54" s="116">
        <f>I55+I104+I111+I139</f>
        <v>11802</v>
      </c>
      <c r="J54" s="63">
        <f>J55+J104+J111+J139</f>
        <v>14086</v>
      </c>
      <c r="K54" s="63"/>
      <c r="L54" s="63">
        <f>L55+L104+L111+L139</f>
        <v>9958</v>
      </c>
      <c r="M54" s="63">
        <f>M55+M104+M111+M139</f>
        <v>14086</v>
      </c>
      <c r="N54" s="62">
        <f t="shared" si="0"/>
        <v>119.35265209286561</v>
      </c>
      <c r="O54" s="62">
        <f t="shared" si="1"/>
        <v>100</v>
      </c>
      <c r="P54" s="63">
        <f>P55+P104+P111+P139</f>
        <v>3666</v>
      </c>
      <c r="Q54" s="63">
        <f>Q55+Q104+Q111+Q139</f>
        <v>7232</v>
      </c>
      <c r="R54" s="63">
        <f>R55+R104+R111+R139</f>
        <v>10841</v>
      </c>
      <c r="S54" s="63">
        <f>S55+S104+S111+S139</f>
        <v>14086</v>
      </c>
    </row>
    <row r="55" spans="1:19" ht="15.75">
      <c r="A55" s="176"/>
      <c r="B55" s="176"/>
      <c r="C55" s="185" t="s">
        <v>71</v>
      </c>
      <c r="D55" s="185"/>
      <c r="E55" s="185"/>
      <c r="F55" s="67">
        <v>31</v>
      </c>
      <c r="G55" s="116">
        <f>G56+G65+G71</f>
        <v>4132</v>
      </c>
      <c r="H55" s="116"/>
      <c r="I55" s="116">
        <f>I56+I65+I71</f>
        <v>3476</v>
      </c>
      <c r="J55" s="63">
        <v>3978</v>
      </c>
      <c r="K55" s="63"/>
      <c r="L55" s="63">
        <f>L56+L65+L71</f>
        <v>2364</v>
      </c>
      <c r="M55" s="63">
        <f>M56+M65+M71</f>
        <v>3938</v>
      </c>
      <c r="N55" s="62">
        <f t="shared" si="0"/>
        <v>113.29113924050634</v>
      </c>
      <c r="O55" s="62">
        <f t="shared" si="1"/>
        <v>98.99446958270488</v>
      </c>
      <c r="P55" s="63">
        <f>P56+P65+P71</f>
        <v>1066</v>
      </c>
      <c r="Q55" s="63">
        <f>Q56+Q65+Q71</f>
        <v>2195</v>
      </c>
      <c r="R55" s="63">
        <f>R56+R65+R71</f>
        <v>3170</v>
      </c>
      <c r="S55" s="63">
        <f>S56+S65+S71</f>
        <v>3938</v>
      </c>
    </row>
    <row r="56" spans="1:19" ht="15.75">
      <c r="A56" s="176"/>
      <c r="B56" s="176"/>
      <c r="C56" s="65" t="s">
        <v>72</v>
      </c>
      <c r="D56" s="185" t="s">
        <v>73</v>
      </c>
      <c r="E56" s="185"/>
      <c r="F56" s="67">
        <v>32</v>
      </c>
      <c r="G56" s="69">
        <f>G57+G58+G62+G63+G64</f>
        <v>2991</v>
      </c>
      <c r="H56" s="69"/>
      <c r="I56" s="69">
        <f>I57+I58+I62+I63+I64</f>
        <v>2435</v>
      </c>
      <c r="J56" s="6">
        <v>2697</v>
      </c>
      <c r="K56" s="6"/>
      <c r="L56" s="6">
        <f>L57+L58+L62+L63+L64</f>
        <v>1468</v>
      </c>
      <c r="M56" s="6">
        <f>M57+M58+M62+M63+M64</f>
        <v>2657</v>
      </c>
      <c r="N56" s="62">
        <f t="shared" si="0"/>
        <v>109.11704312114989</v>
      </c>
      <c r="O56" s="62">
        <f t="shared" si="1"/>
        <v>98.51687059695958</v>
      </c>
      <c r="P56" s="6">
        <f>P57+P58+P62+P63+P64</f>
        <v>739</v>
      </c>
      <c r="Q56" s="6">
        <f>Q57+Q58+Q62+Q63+Q64</f>
        <v>1658</v>
      </c>
      <c r="R56" s="6">
        <f>R57+R58+R62+R63+R64</f>
        <v>2307</v>
      </c>
      <c r="S56" s="6">
        <f>S57+S58+S62+S63+S64</f>
        <v>2657</v>
      </c>
    </row>
    <row r="57" spans="1:19" ht="15.75">
      <c r="A57" s="176"/>
      <c r="B57" s="176"/>
      <c r="C57" s="65" t="s">
        <v>27</v>
      </c>
      <c r="D57" s="185" t="s">
        <v>74</v>
      </c>
      <c r="E57" s="185"/>
      <c r="F57" s="67">
        <v>33</v>
      </c>
      <c r="G57" s="71"/>
      <c r="H57" s="69"/>
      <c r="I57" s="69"/>
      <c r="J57" s="6"/>
      <c r="K57" s="69"/>
      <c r="L57" s="69"/>
      <c r="M57" s="6"/>
      <c r="N57" s="62"/>
      <c r="O57" s="62"/>
      <c r="P57" s="6"/>
      <c r="Q57" s="6"/>
      <c r="R57" s="6"/>
      <c r="S57" s="6"/>
    </row>
    <row r="58" spans="1:19" ht="15.75">
      <c r="A58" s="176"/>
      <c r="B58" s="176"/>
      <c r="C58" s="65" t="s">
        <v>37</v>
      </c>
      <c r="D58" s="185" t="s">
        <v>75</v>
      </c>
      <c r="E58" s="185"/>
      <c r="F58" s="67">
        <v>34</v>
      </c>
      <c r="G58" s="69">
        <f>G59+G60+G61</f>
        <v>369</v>
      </c>
      <c r="H58" s="69"/>
      <c r="I58" s="69">
        <f>I59+I60+I61</f>
        <v>319</v>
      </c>
      <c r="J58" s="6">
        <v>206</v>
      </c>
      <c r="K58" s="6"/>
      <c r="L58" s="6">
        <f>L59+L60+L61</f>
        <v>127</v>
      </c>
      <c r="M58" s="6">
        <f>M59+M60+M61</f>
        <v>206</v>
      </c>
      <c r="N58" s="62">
        <f t="shared" si="0"/>
        <v>64.57680250783699</v>
      </c>
      <c r="O58" s="62">
        <f t="shared" si="1"/>
        <v>100</v>
      </c>
      <c r="P58" s="6">
        <f>P59+P60+P61</f>
        <v>52</v>
      </c>
      <c r="Q58" s="6">
        <f>Q59+Q60+Q61</f>
        <v>104</v>
      </c>
      <c r="R58" s="6">
        <f>R59+R60+R61</f>
        <v>157</v>
      </c>
      <c r="S58" s="6">
        <f>S59+S60+S61</f>
        <v>206</v>
      </c>
    </row>
    <row r="59" spans="1:19" ht="15.75">
      <c r="A59" s="176"/>
      <c r="B59" s="176"/>
      <c r="C59" s="65"/>
      <c r="D59" s="66" t="s">
        <v>76</v>
      </c>
      <c r="E59" s="66" t="s">
        <v>77</v>
      </c>
      <c r="F59" s="67">
        <v>35</v>
      </c>
      <c r="G59" s="71">
        <v>10</v>
      </c>
      <c r="H59" s="69"/>
      <c r="I59" s="69">
        <v>4</v>
      </c>
      <c r="J59" s="6">
        <v>10</v>
      </c>
      <c r="K59" s="69"/>
      <c r="L59" s="69">
        <v>2</v>
      </c>
      <c r="M59" s="6">
        <v>10</v>
      </c>
      <c r="N59" s="62">
        <f t="shared" si="0"/>
        <v>250</v>
      </c>
      <c r="O59" s="62">
        <f t="shared" si="1"/>
        <v>100</v>
      </c>
      <c r="P59" s="6">
        <v>2</v>
      </c>
      <c r="Q59" s="6">
        <v>4</v>
      </c>
      <c r="R59" s="6">
        <v>8</v>
      </c>
      <c r="S59" s="6">
        <v>10</v>
      </c>
    </row>
    <row r="60" spans="1:19" ht="15.75">
      <c r="A60" s="176"/>
      <c r="B60" s="176"/>
      <c r="C60" s="65"/>
      <c r="D60" s="66" t="s">
        <v>78</v>
      </c>
      <c r="E60" s="66" t="s">
        <v>79</v>
      </c>
      <c r="F60" s="67">
        <v>36</v>
      </c>
      <c r="G60" s="71">
        <v>39</v>
      </c>
      <c r="H60" s="69"/>
      <c r="I60" s="69">
        <v>34</v>
      </c>
      <c r="J60" s="6">
        <v>34</v>
      </c>
      <c r="K60" s="69"/>
      <c r="L60" s="69">
        <v>25</v>
      </c>
      <c r="M60" s="6">
        <v>34</v>
      </c>
      <c r="N60" s="62">
        <f t="shared" si="0"/>
        <v>100</v>
      </c>
      <c r="O60" s="62">
        <f t="shared" si="1"/>
        <v>100</v>
      </c>
      <c r="P60" s="6">
        <v>10</v>
      </c>
      <c r="Q60" s="6">
        <v>20</v>
      </c>
      <c r="R60" s="6">
        <v>29</v>
      </c>
      <c r="S60" s="6">
        <v>34</v>
      </c>
    </row>
    <row r="61" spans="1:19" ht="15.75">
      <c r="A61" s="176"/>
      <c r="B61" s="176"/>
      <c r="C61" s="65"/>
      <c r="D61" s="66" t="s">
        <v>80</v>
      </c>
      <c r="E61" s="66" t="s">
        <v>81</v>
      </c>
      <c r="F61" s="67" t="s">
        <v>82</v>
      </c>
      <c r="G61" s="71">
        <v>320</v>
      </c>
      <c r="H61" s="69"/>
      <c r="I61" s="69">
        <v>281</v>
      </c>
      <c r="J61" s="6">
        <v>162</v>
      </c>
      <c r="K61" s="69"/>
      <c r="L61" s="69">
        <v>100</v>
      </c>
      <c r="M61" s="6">
        <v>162</v>
      </c>
      <c r="N61" s="62">
        <f t="shared" si="0"/>
        <v>57.65124555160143</v>
      </c>
      <c r="O61" s="62">
        <f t="shared" si="1"/>
        <v>100</v>
      </c>
      <c r="P61" s="6">
        <v>40</v>
      </c>
      <c r="Q61" s="6">
        <f>P61*2</f>
        <v>80</v>
      </c>
      <c r="R61" s="6">
        <f>P61*3</f>
        <v>120</v>
      </c>
      <c r="S61" s="6">
        <v>162</v>
      </c>
    </row>
    <row r="62" spans="1:19" ht="15.75">
      <c r="A62" s="176"/>
      <c r="B62" s="176"/>
      <c r="C62" s="65" t="s">
        <v>39</v>
      </c>
      <c r="D62" s="185" t="s">
        <v>83</v>
      </c>
      <c r="E62" s="185"/>
      <c r="F62" s="67">
        <v>37</v>
      </c>
      <c r="G62" s="71">
        <v>434</v>
      </c>
      <c r="H62" s="69"/>
      <c r="I62" s="69">
        <v>426</v>
      </c>
      <c r="J62" s="6">
        <v>70</v>
      </c>
      <c r="K62" s="69"/>
      <c r="L62" s="69">
        <v>17</v>
      </c>
      <c r="M62" s="6">
        <v>70</v>
      </c>
      <c r="N62" s="62">
        <f t="shared" si="0"/>
        <v>16.431924882629108</v>
      </c>
      <c r="O62" s="62">
        <f t="shared" si="1"/>
        <v>100</v>
      </c>
      <c r="P62" s="6">
        <v>14</v>
      </c>
      <c r="Q62" s="6">
        <v>298</v>
      </c>
      <c r="R62" s="6">
        <v>312</v>
      </c>
      <c r="S62" s="6">
        <v>70</v>
      </c>
    </row>
    <row r="63" spans="1:19" ht="15.75">
      <c r="A63" s="176"/>
      <c r="B63" s="176"/>
      <c r="C63" s="65" t="s">
        <v>45</v>
      </c>
      <c r="D63" s="185" t="s">
        <v>84</v>
      </c>
      <c r="E63" s="185"/>
      <c r="F63" s="67">
        <v>38</v>
      </c>
      <c r="G63" s="71">
        <v>1288</v>
      </c>
      <c r="H63" s="69"/>
      <c r="I63" s="69">
        <v>1044</v>
      </c>
      <c r="J63" s="6">
        <v>1137</v>
      </c>
      <c r="K63" s="69"/>
      <c r="L63" s="69">
        <v>716</v>
      </c>
      <c r="M63" s="6">
        <v>1137</v>
      </c>
      <c r="N63" s="62">
        <f t="shared" si="0"/>
        <v>108.9080459770115</v>
      </c>
      <c r="O63" s="62">
        <f t="shared" si="1"/>
        <v>100</v>
      </c>
      <c r="P63" s="6">
        <v>352</v>
      </c>
      <c r="Q63" s="6">
        <v>614</v>
      </c>
      <c r="R63" s="6">
        <v>875</v>
      </c>
      <c r="S63" s="6">
        <v>1137</v>
      </c>
    </row>
    <row r="64" spans="1:19" ht="15.75">
      <c r="A64" s="176"/>
      <c r="B64" s="176"/>
      <c r="C64" s="65" t="s">
        <v>47</v>
      </c>
      <c r="D64" s="185" t="s">
        <v>85</v>
      </c>
      <c r="E64" s="185"/>
      <c r="F64" s="67">
        <v>39</v>
      </c>
      <c r="G64" s="71">
        <v>900</v>
      </c>
      <c r="H64" s="69"/>
      <c r="I64" s="69">
        <v>646</v>
      </c>
      <c r="J64" s="6">
        <v>1284</v>
      </c>
      <c r="K64" s="69"/>
      <c r="L64" s="69">
        <v>608</v>
      </c>
      <c r="M64" s="63">
        <v>1244</v>
      </c>
      <c r="N64" s="62">
        <f t="shared" si="0"/>
        <v>192.56965944272446</v>
      </c>
      <c r="O64" s="62"/>
      <c r="P64" s="6">
        <v>321</v>
      </c>
      <c r="Q64" s="6">
        <v>642</v>
      </c>
      <c r="R64" s="6">
        <v>963</v>
      </c>
      <c r="S64" s="63">
        <v>1244</v>
      </c>
    </row>
    <row r="65" spans="1:19" ht="30.75" customHeight="1">
      <c r="A65" s="176"/>
      <c r="B65" s="176"/>
      <c r="C65" s="65" t="s">
        <v>86</v>
      </c>
      <c r="D65" s="189" t="s">
        <v>87</v>
      </c>
      <c r="E65" s="189"/>
      <c r="F65" s="67">
        <v>40</v>
      </c>
      <c r="G65" s="69">
        <f>G66+G67+G70</f>
        <v>42</v>
      </c>
      <c r="H65" s="69"/>
      <c r="I65" s="69">
        <v>34</v>
      </c>
      <c r="J65" s="6">
        <v>83</v>
      </c>
      <c r="K65" s="6"/>
      <c r="L65" s="6">
        <f>L66+L67+L70</f>
        <v>44</v>
      </c>
      <c r="M65" s="6">
        <f>M66+M67+M70</f>
        <v>83</v>
      </c>
      <c r="N65" s="62">
        <f t="shared" si="0"/>
        <v>244.11764705882354</v>
      </c>
      <c r="O65" s="62">
        <f t="shared" si="1"/>
        <v>100</v>
      </c>
      <c r="P65" s="6">
        <f>P66+P67+P70</f>
        <v>19</v>
      </c>
      <c r="Q65" s="6">
        <f>Q66+Q67+Q70</f>
        <v>38</v>
      </c>
      <c r="R65" s="6">
        <f>R66+R67+R70</f>
        <v>56</v>
      </c>
      <c r="S65" s="6">
        <f>S66+S67+S70</f>
        <v>83</v>
      </c>
    </row>
    <row r="66" spans="1:19" ht="15.75">
      <c r="A66" s="176"/>
      <c r="B66" s="176"/>
      <c r="C66" s="65" t="s">
        <v>27</v>
      </c>
      <c r="D66" s="189" t="s">
        <v>88</v>
      </c>
      <c r="E66" s="189"/>
      <c r="F66" s="67">
        <v>41</v>
      </c>
      <c r="G66" s="71">
        <v>10</v>
      </c>
      <c r="H66" s="69"/>
      <c r="I66" s="69">
        <v>4</v>
      </c>
      <c r="J66" s="6">
        <v>40</v>
      </c>
      <c r="K66" s="69"/>
      <c r="L66" s="69">
        <v>12</v>
      </c>
      <c r="M66" s="6">
        <v>40</v>
      </c>
      <c r="N66" s="62">
        <f t="shared" si="0"/>
        <v>1000</v>
      </c>
      <c r="O66" s="62">
        <f t="shared" si="1"/>
        <v>100</v>
      </c>
      <c r="P66" s="6">
        <v>10</v>
      </c>
      <c r="Q66" s="6">
        <v>20</v>
      </c>
      <c r="R66" s="6">
        <v>30</v>
      </c>
      <c r="S66" s="6">
        <v>40</v>
      </c>
    </row>
    <row r="67" spans="1:19" ht="15.75">
      <c r="A67" s="176"/>
      <c r="B67" s="176"/>
      <c r="C67" s="65" t="s">
        <v>89</v>
      </c>
      <c r="D67" s="189" t="s">
        <v>90</v>
      </c>
      <c r="E67" s="189"/>
      <c r="F67" s="67">
        <v>42</v>
      </c>
      <c r="G67" s="69">
        <f aca="true" t="shared" si="3" ref="G67:R67">G68+G69</f>
        <v>22</v>
      </c>
      <c r="H67" s="69">
        <f t="shared" si="3"/>
        <v>0</v>
      </c>
      <c r="I67" s="69">
        <f t="shared" si="3"/>
        <v>21</v>
      </c>
      <c r="J67" s="6">
        <v>33</v>
      </c>
      <c r="K67" s="6"/>
      <c r="L67" s="6">
        <f>L68+L69</f>
        <v>25</v>
      </c>
      <c r="M67" s="6">
        <f>M68+M69</f>
        <v>33</v>
      </c>
      <c r="N67" s="62">
        <f t="shared" si="0"/>
        <v>157.14285714285714</v>
      </c>
      <c r="O67" s="62">
        <f t="shared" si="1"/>
        <v>100</v>
      </c>
      <c r="P67" s="6">
        <f t="shared" si="3"/>
        <v>6</v>
      </c>
      <c r="Q67" s="6">
        <f t="shared" si="3"/>
        <v>12</v>
      </c>
      <c r="R67" s="6">
        <f t="shared" si="3"/>
        <v>18</v>
      </c>
      <c r="S67" s="6">
        <v>33</v>
      </c>
    </row>
    <row r="68" spans="1:19" ht="25.5">
      <c r="A68" s="176"/>
      <c r="B68" s="176"/>
      <c r="C68" s="65"/>
      <c r="D68" s="120" t="s">
        <v>76</v>
      </c>
      <c r="E68" s="120" t="s">
        <v>91</v>
      </c>
      <c r="F68" s="67">
        <v>43</v>
      </c>
      <c r="G68" s="71">
        <v>22</v>
      </c>
      <c r="H68" s="69"/>
      <c r="I68" s="69">
        <v>21</v>
      </c>
      <c r="J68" s="6">
        <v>33</v>
      </c>
      <c r="K68" s="69"/>
      <c r="L68" s="69">
        <v>25</v>
      </c>
      <c r="M68" s="6">
        <v>33</v>
      </c>
      <c r="N68" s="62">
        <f t="shared" si="0"/>
        <v>157.14285714285714</v>
      </c>
      <c r="O68" s="62">
        <f t="shared" si="1"/>
        <v>100</v>
      </c>
      <c r="P68" s="6">
        <v>6</v>
      </c>
      <c r="Q68" s="6">
        <v>12</v>
      </c>
      <c r="R68" s="6">
        <v>18</v>
      </c>
      <c r="S68" s="6">
        <v>33</v>
      </c>
    </row>
    <row r="69" spans="1:19" ht="15.75">
      <c r="A69" s="176"/>
      <c r="B69" s="176"/>
      <c r="C69" s="65"/>
      <c r="D69" s="120" t="s">
        <v>78</v>
      </c>
      <c r="E69" s="120" t="s">
        <v>92</v>
      </c>
      <c r="F69" s="67">
        <v>44</v>
      </c>
      <c r="G69" s="71"/>
      <c r="H69" s="69"/>
      <c r="I69" s="69"/>
      <c r="J69" s="6"/>
      <c r="K69" s="69"/>
      <c r="L69" s="69"/>
      <c r="M69" s="6"/>
      <c r="N69" s="62"/>
      <c r="O69" s="62"/>
      <c r="P69" s="6"/>
      <c r="Q69" s="6"/>
      <c r="R69" s="6"/>
      <c r="S69" s="6"/>
    </row>
    <row r="70" spans="1:19" ht="15.75">
      <c r="A70" s="176"/>
      <c r="B70" s="176"/>
      <c r="C70" s="65" t="s">
        <v>39</v>
      </c>
      <c r="D70" s="189" t="s">
        <v>93</v>
      </c>
      <c r="E70" s="189"/>
      <c r="F70" s="67">
        <v>45</v>
      </c>
      <c r="G70" s="71">
        <v>10</v>
      </c>
      <c r="H70" s="69"/>
      <c r="I70" s="69">
        <v>8</v>
      </c>
      <c r="J70" s="6">
        <v>10</v>
      </c>
      <c r="K70" s="69"/>
      <c r="L70" s="69">
        <v>7</v>
      </c>
      <c r="M70" s="6">
        <v>10</v>
      </c>
      <c r="N70" s="62">
        <f t="shared" si="0"/>
        <v>125</v>
      </c>
      <c r="O70" s="62">
        <f t="shared" si="1"/>
        <v>100</v>
      </c>
      <c r="P70" s="6">
        <v>3</v>
      </c>
      <c r="Q70" s="6">
        <v>6</v>
      </c>
      <c r="R70" s="6">
        <v>8</v>
      </c>
      <c r="S70" s="6">
        <v>10</v>
      </c>
    </row>
    <row r="71" spans="1:19" ht="39" customHeight="1">
      <c r="A71" s="176"/>
      <c r="B71" s="176"/>
      <c r="C71" s="65" t="s">
        <v>94</v>
      </c>
      <c r="D71" s="189" t="s">
        <v>95</v>
      </c>
      <c r="E71" s="189"/>
      <c r="F71" s="67">
        <v>46</v>
      </c>
      <c r="G71" s="116">
        <f>G72+G73+G75+G82+G87+G88+G92+G93+G94+G103</f>
        <v>1099</v>
      </c>
      <c r="H71" s="116"/>
      <c r="I71" s="116">
        <f>I72+I73+I75+I82+I87+I88+I92+I93+I94+I103</f>
        <v>1007</v>
      </c>
      <c r="J71" s="63">
        <v>1198</v>
      </c>
      <c r="K71" s="63"/>
      <c r="L71" s="63">
        <f>L72+L73+L75+L82+L87+L88+L92+L93+L94+L103</f>
        <v>852</v>
      </c>
      <c r="M71" s="63">
        <f>M72+M73+M75+M82+M87+M88+M92+M93+M94+M103</f>
        <v>1198</v>
      </c>
      <c r="N71" s="62">
        <f t="shared" si="0"/>
        <v>118.96722939424032</v>
      </c>
      <c r="O71" s="62">
        <f t="shared" si="1"/>
        <v>100</v>
      </c>
      <c r="P71" s="63">
        <f>P72+P73+P75+P82+P87+P88+P92+P93+P94+P103</f>
        <v>308</v>
      </c>
      <c r="Q71" s="63">
        <f>Q72+Q73+Q75+Q82+Q87+Q88+Q92+Q93+Q94+Q103</f>
        <v>499</v>
      </c>
      <c r="R71" s="63">
        <f>R72+R73+R75+R82+R87+R88+R92+R93+R94+R103</f>
        <v>807</v>
      </c>
      <c r="S71" s="63">
        <f>S72+S73+S75+S82+S87+S88+S92+S93+S94+S103</f>
        <v>1198</v>
      </c>
    </row>
    <row r="72" spans="1:19" ht="15.75">
      <c r="A72" s="176"/>
      <c r="B72" s="176"/>
      <c r="C72" s="65" t="s">
        <v>27</v>
      </c>
      <c r="D72" s="189" t="s">
        <v>96</v>
      </c>
      <c r="E72" s="189"/>
      <c r="F72" s="67">
        <v>47</v>
      </c>
      <c r="G72" s="71"/>
      <c r="H72" s="69"/>
      <c r="I72" s="69"/>
      <c r="J72" s="6"/>
      <c r="K72" s="69"/>
      <c r="L72" s="69"/>
      <c r="M72" s="6"/>
      <c r="N72" s="62"/>
      <c r="O72" s="62"/>
      <c r="P72" s="6"/>
      <c r="Q72" s="6"/>
      <c r="R72" s="6"/>
      <c r="S72" s="6"/>
    </row>
    <row r="73" spans="1:19" ht="15.75">
      <c r="A73" s="176"/>
      <c r="B73" s="176"/>
      <c r="C73" s="65" t="s">
        <v>37</v>
      </c>
      <c r="D73" s="189" t="s">
        <v>97</v>
      </c>
      <c r="E73" s="189"/>
      <c r="F73" s="67">
        <v>48</v>
      </c>
      <c r="G73" s="71">
        <v>10</v>
      </c>
      <c r="H73" s="69"/>
      <c r="I73" s="69">
        <v>4</v>
      </c>
      <c r="J73" s="6">
        <v>10</v>
      </c>
      <c r="K73" s="69"/>
      <c r="L73" s="69">
        <v>0</v>
      </c>
      <c r="M73" s="6">
        <v>10</v>
      </c>
      <c r="N73" s="62">
        <f t="shared" si="0"/>
        <v>250</v>
      </c>
      <c r="O73" s="62">
        <f t="shared" si="1"/>
        <v>100</v>
      </c>
      <c r="P73" s="6">
        <v>3</v>
      </c>
      <c r="Q73" s="6">
        <v>6</v>
      </c>
      <c r="R73" s="6">
        <v>8</v>
      </c>
      <c r="S73" s="6">
        <v>10</v>
      </c>
    </row>
    <row r="74" spans="1:19" ht="15.75">
      <c r="A74" s="176"/>
      <c r="B74" s="176"/>
      <c r="C74" s="65"/>
      <c r="D74" s="121" t="s">
        <v>76</v>
      </c>
      <c r="E74" s="121" t="s">
        <v>98</v>
      </c>
      <c r="F74" s="67">
        <v>49</v>
      </c>
      <c r="G74" s="71"/>
      <c r="H74" s="69"/>
      <c r="I74" s="69"/>
      <c r="J74" s="6"/>
      <c r="K74" s="69"/>
      <c r="L74" s="69"/>
      <c r="M74" s="6"/>
      <c r="N74" s="62"/>
      <c r="O74" s="62"/>
      <c r="P74" s="6"/>
      <c r="Q74" s="6"/>
      <c r="R74" s="6"/>
      <c r="S74" s="6"/>
    </row>
    <row r="75" spans="1:19" ht="24.75" customHeight="1">
      <c r="A75" s="176"/>
      <c r="B75" s="176"/>
      <c r="C75" s="65" t="s">
        <v>39</v>
      </c>
      <c r="D75" s="189" t="s">
        <v>99</v>
      </c>
      <c r="E75" s="189"/>
      <c r="F75" s="67">
        <v>50</v>
      </c>
      <c r="G75" s="69">
        <f>G76+G78</f>
        <v>30</v>
      </c>
      <c r="H75" s="69"/>
      <c r="I75" s="69">
        <f>I76+I78</f>
        <v>21</v>
      </c>
      <c r="J75" s="6">
        <v>31</v>
      </c>
      <c r="K75" s="6"/>
      <c r="L75" s="6">
        <f>L76+L78</f>
        <v>20</v>
      </c>
      <c r="M75" s="6">
        <f>M76+M78</f>
        <v>31</v>
      </c>
      <c r="N75" s="62">
        <f t="shared" si="0"/>
        <v>147.61904761904762</v>
      </c>
      <c r="O75" s="62">
        <f t="shared" si="1"/>
        <v>100</v>
      </c>
      <c r="P75" s="6">
        <f>P76+P78</f>
        <v>16</v>
      </c>
      <c r="Q75" s="6">
        <f>Q76+Q78</f>
        <v>31</v>
      </c>
      <c r="R75" s="6">
        <f>R76+R78</f>
        <v>55</v>
      </c>
      <c r="S75" s="6">
        <f>S76+S78</f>
        <v>31</v>
      </c>
    </row>
    <row r="76" spans="1:19" ht="15.75">
      <c r="A76" s="176"/>
      <c r="B76" s="176"/>
      <c r="C76" s="65"/>
      <c r="D76" s="121" t="s">
        <v>100</v>
      </c>
      <c r="E76" s="121" t="s">
        <v>101</v>
      </c>
      <c r="F76" s="67">
        <v>51</v>
      </c>
      <c r="G76" s="71">
        <v>5</v>
      </c>
      <c r="H76" s="69"/>
      <c r="I76" s="69">
        <v>5</v>
      </c>
      <c r="J76" s="6">
        <v>5</v>
      </c>
      <c r="K76" s="69"/>
      <c r="L76" s="69">
        <v>1</v>
      </c>
      <c r="M76" s="6">
        <v>5</v>
      </c>
      <c r="N76" s="62">
        <f t="shared" si="0"/>
        <v>100</v>
      </c>
      <c r="O76" s="62">
        <f t="shared" si="1"/>
        <v>100</v>
      </c>
      <c r="P76" s="6">
        <v>2</v>
      </c>
      <c r="Q76" s="6">
        <v>3</v>
      </c>
      <c r="R76" s="6">
        <v>4</v>
      </c>
      <c r="S76" s="6">
        <v>5</v>
      </c>
    </row>
    <row r="77" spans="1:19" ht="25.5">
      <c r="A77" s="176"/>
      <c r="B77" s="176"/>
      <c r="C77" s="65"/>
      <c r="D77" s="121"/>
      <c r="E77" s="122" t="s">
        <v>102</v>
      </c>
      <c r="F77" s="67">
        <v>52</v>
      </c>
      <c r="G77" s="71"/>
      <c r="H77" s="69"/>
      <c r="I77" s="69"/>
      <c r="J77" s="6"/>
      <c r="K77" s="69"/>
      <c r="L77" s="69"/>
      <c r="M77" s="6"/>
      <c r="N77" s="62"/>
      <c r="O77" s="62"/>
      <c r="P77" s="6"/>
      <c r="Q77" s="6"/>
      <c r="R77" s="6"/>
      <c r="S77" s="6"/>
    </row>
    <row r="78" spans="1:19" ht="15.75">
      <c r="A78" s="176"/>
      <c r="B78" s="176"/>
      <c r="C78" s="65"/>
      <c r="D78" s="121" t="s">
        <v>103</v>
      </c>
      <c r="E78" s="121" t="s">
        <v>104</v>
      </c>
      <c r="F78" s="67">
        <v>53</v>
      </c>
      <c r="G78" s="69">
        <v>25</v>
      </c>
      <c r="H78" s="69"/>
      <c r="I78" s="69">
        <v>16</v>
      </c>
      <c r="J78" s="6">
        <v>26</v>
      </c>
      <c r="K78" s="6"/>
      <c r="L78" s="6">
        <f>L79+L80+L81</f>
        <v>19</v>
      </c>
      <c r="M78" s="6">
        <f>M79+M80+M81</f>
        <v>26</v>
      </c>
      <c r="N78" s="62">
        <f t="shared" si="0"/>
        <v>162.5</v>
      </c>
      <c r="O78" s="62">
        <f t="shared" si="1"/>
        <v>100</v>
      </c>
      <c r="P78" s="6">
        <f>P79+P80+P81</f>
        <v>14</v>
      </c>
      <c r="Q78" s="6">
        <f>Q79+Q80+Q81</f>
        <v>28</v>
      </c>
      <c r="R78" s="6">
        <f>R79+R80+R81</f>
        <v>51</v>
      </c>
      <c r="S78" s="6">
        <f>S79+S80+S81</f>
        <v>26</v>
      </c>
    </row>
    <row r="79" spans="1:19" ht="38.25">
      <c r="A79" s="176"/>
      <c r="B79" s="176"/>
      <c r="C79" s="65"/>
      <c r="D79" s="121"/>
      <c r="E79" s="122" t="s">
        <v>105</v>
      </c>
      <c r="F79" s="67">
        <v>54</v>
      </c>
      <c r="G79" s="71"/>
      <c r="H79" s="69"/>
      <c r="I79" s="69"/>
      <c r="J79" s="6"/>
      <c r="K79" s="69"/>
      <c r="L79" s="69"/>
      <c r="M79" s="6"/>
      <c r="N79" s="62"/>
      <c r="O79" s="62"/>
      <c r="P79" s="6"/>
      <c r="Q79" s="6"/>
      <c r="R79" s="6"/>
      <c r="S79" s="6"/>
    </row>
    <row r="80" spans="1:19" ht="51">
      <c r="A80" s="176"/>
      <c r="B80" s="176"/>
      <c r="C80" s="65"/>
      <c r="D80" s="121"/>
      <c r="E80" s="122" t="s">
        <v>106</v>
      </c>
      <c r="F80" s="67">
        <v>55</v>
      </c>
      <c r="G80" s="71"/>
      <c r="H80" s="69"/>
      <c r="I80" s="69"/>
      <c r="J80" s="6"/>
      <c r="K80" s="69"/>
      <c r="L80" s="69"/>
      <c r="M80" s="6"/>
      <c r="N80" s="62"/>
      <c r="O80" s="62"/>
      <c r="P80" s="6"/>
      <c r="Q80" s="6"/>
      <c r="R80" s="6"/>
      <c r="S80" s="6"/>
    </row>
    <row r="81" spans="1:19" ht="15.75">
      <c r="A81" s="176"/>
      <c r="B81" s="176"/>
      <c r="C81" s="65"/>
      <c r="D81" s="121"/>
      <c r="E81" s="122" t="s">
        <v>107</v>
      </c>
      <c r="F81" s="67">
        <v>56</v>
      </c>
      <c r="G81" s="71">
        <v>25</v>
      </c>
      <c r="H81" s="69"/>
      <c r="I81" s="69">
        <v>16</v>
      </c>
      <c r="J81" s="6">
        <v>26</v>
      </c>
      <c r="K81" s="69"/>
      <c r="L81" s="69">
        <v>19</v>
      </c>
      <c r="M81" s="6">
        <v>26</v>
      </c>
      <c r="N81" s="62">
        <f t="shared" si="0"/>
        <v>162.5</v>
      </c>
      <c r="O81" s="62">
        <f t="shared" si="1"/>
        <v>100</v>
      </c>
      <c r="P81" s="6">
        <v>14</v>
      </c>
      <c r="Q81" s="6">
        <v>28</v>
      </c>
      <c r="R81" s="6">
        <v>51</v>
      </c>
      <c r="S81" s="6">
        <v>26</v>
      </c>
    </row>
    <row r="82" spans="1:19" ht="15.75">
      <c r="A82" s="176"/>
      <c r="B82" s="176"/>
      <c r="C82" s="65" t="s">
        <v>45</v>
      </c>
      <c r="D82" s="185" t="s">
        <v>108</v>
      </c>
      <c r="E82" s="185"/>
      <c r="F82" s="67">
        <v>57</v>
      </c>
      <c r="G82" s="71"/>
      <c r="H82" s="69"/>
      <c r="I82" s="69"/>
      <c r="J82" s="6"/>
      <c r="K82" s="69"/>
      <c r="L82" s="69"/>
      <c r="M82" s="6"/>
      <c r="N82" s="62"/>
      <c r="O82" s="62"/>
      <c r="P82" s="6"/>
      <c r="Q82" s="6"/>
      <c r="R82" s="6"/>
      <c r="S82" s="6"/>
    </row>
    <row r="83" spans="1:19" ht="26.25">
      <c r="A83" s="176"/>
      <c r="B83" s="176"/>
      <c r="C83" s="65"/>
      <c r="D83" s="66" t="s">
        <v>109</v>
      </c>
      <c r="E83" s="123" t="s">
        <v>110</v>
      </c>
      <c r="F83" s="67">
        <v>58</v>
      </c>
      <c r="G83" s="71"/>
      <c r="H83" s="69"/>
      <c r="I83" s="69"/>
      <c r="J83" s="6"/>
      <c r="K83" s="69"/>
      <c r="L83" s="69"/>
      <c r="M83" s="6"/>
      <c r="N83" s="62"/>
      <c r="O83" s="62"/>
      <c r="P83" s="6"/>
      <c r="Q83" s="6"/>
      <c r="R83" s="6"/>
      <c r="S83" s="6"/>
    </row>
    <row r="84" spans="1:19" ht="26.25">
      <c r="A84" s="176"/>
      <c r="B84" s="176"/>
      <c r="C84" s="65"/>
      <c r="D84" s="66" t="s">
        <v>111</v>
      </c>
      <c r="E84" s="123" t="s">
        <v>112</v>
      </c>
      <c r="F84" s="67">
        <v>59</v>
      </c>
      <c r="G84" s="71"/>
      <c r="H84" s="69"/>
      <c r="I84" s="69"/>
      <c r="J84" s="6"/>
      <c r="K84" s="69"/>
      <c r="L84" s="69"/>
      <c r="M84" s="6"/>
      <c r="N84" s="62"/>
      <c r="O84" s="62"/>
      <c r="P84" s="6"/>
      <c r="Q84" s="6"/>
      <c r="R84" s="6"/>
      <c r="S84" s="6"/>
    </row>
    <row r="85" spans="1:19" ht="15.75">
      <c r="A85" s="176"/>
      <c r="B85" s="176"/>
      <c r="C85" s="65"/>
      <c r="D85" s="66" t="s">
        <v>113</v>
      </c>
      <c r="E85" s="123" t="s">
        <v>114</v>
      </c>
      <c r="F85" s="67">
        <v>60</v>
      </c>
      <c r="G85" s="71"/>
      <c r="H85" s="69"/>
      <c r="I85" s="69"/>
      <c r="J85" s="6"/>
      <c r="K85" s="69"/>
      <c r="L85" s="69"/>
      <c r="M85" s="6"/>
      <c r="N85" s="62"/>
      <c r="O85" s="62"/>
      <c r="P85" s="6"/>
      <c r="Q85" s="6"/>
      <c r="R85" s="6"/>
      <c r="S85" s="6"/>
    </row>
    <row r="86" spans="1:19" ht="15.75">
      <c r="A86" s="176"/>
      <c r="B86" s="176"/>
      <c r="C86" s="65"/>
      <c r="D86" s="66" t="s">
        <v>115</v>
      </c>
      <c r="E86" s="123" t="s">
        <v>116</v>
      </c>
      <c r="F86" s="67">
        <v>61</v>
      </c>
      <c r="G86" s="71"/>
      <c r="H86" s="69"/>
      <c r="I86" s="69"/>
      <c r="J86" s="6"/>
      <c r="K86" s="69"/>
      <c r="L86" s="69"/>
      <c r="M86" s="6"/>
      <c r="N86" s="62"/>
      <c r="O86" s="62"/>
      <c r="P86" s="6"/>
      <c r="Q86" s="6"/>
      <c r="R86" s="6"/>
      <c r="S86" s="6"/>
    </row>
    <row r="87" spans="1:19" ht="15.75">
      <c r="A87" s="176"/>
      <c r="B87" s="176"/>
      <c r="C87" s="65" t="s">
        <v>47</v>
      </c>
      <c r="D87" s="185" t="s">
        <v>117</v>
      </c>
      <c r="E87" s="185"/>
      <c r="F87" s="67">
        <v>62</v>
      </c>
      <c r="G87" s="71">
        <v>2</v>
      </c>
      <c r="H87" s="69"/>
      <c r="I87" s="69">
        <v>1</v>
      </c>
      <c r="J87" s="6">
        <v>2</v>
      </c>
      <c r="K87" s="69"/>
      <c r="L87" s="69">
        <v>0</v>
      </c>
      <c r="M87" s="6">
        <v>2</v>
      </c>
      <c r="N87" s="62">
        <f t="shared" si="0"/>
        <v>200</v>
      </c>
      <c r="O87" s="62">
        <f t="shared" si="1"/>
        <v>100</v>
      </c>
      <c r="P87" s="6">
        <v>1</v>
      </c>
      <c r="Q87" s="6">
        <v>1</v>
      </c>
      <c r="R87" s="6">
        <v>1</v>
      </c>
      <c r="S87" s="6">
        <v>2</v>
      </c>
    </row>
    <row r="88" spans="1:19" ht="15.75">
      <c r="A88" s="176"/>
      <c r="B88" s="176"/>
      <c r="C88" s="65" t="s">
        <v>49</v>
      </c>
      <c r="D88" s="185" t="s">
        <v>118</v>
      </c>
      <c r="E88" s="185"/>
      <c r="F88" s="67">
        <v>63</v>
      </c>
      <c r="G88" s="69">
        <f>G90+G91</f>
        <v>1</v>
      </c>
      <c r="H88" s="69"/>
      <c r="I88" s="69">
        <v>0</v>
      </c>
      <c r="J88" s="6">
        <f>J90+J91</f>
        <v>1</v>
      </c>
      <c r="K88" s="69"/>
      <c r="L88" s="69">
        <v>0</v>
      </c>
      <c r="M88" s="6">
        <f>M90+M91</f>
        <v>1</v>
      </c>
      <c r="N88" s="62" t="e">
        <f t="shared" si="0"/>
        <v>#DIV/0!</v>
      </c>
      <c r="O88" s="62">
        <f t="shared" si="1"/>
        <v>100</v>
      </c>
      <c r="P88" s="6">
        <f>P90+P91</f>
        <v>0</v>
      </c>
      <c r="Q88" s="6">
        <f>Q90+Q91</f>
        <v>1</v>
      </c>
      <c r="R88" s="6">
        <f>R90+R91</f>
        <v>1</v>
      </c>
      <c r="S88" s="6">
        <f>S90+S91</f>
        <v>1</v>
      </c>
    </row>
    <row r="89" spans="1:19" ht="15.75">
      <c r="A89" s="176"/>
      <c r="B89" s="176"/>
      <c r="C89" s="65"/>
      <c r="D89" s="185" t="s">
        <v>119</v>
      </c>
      <c r="E89" s="185"/>
      <c r="F89" s="67">
        <v>64</v>
      </c>
      <c r="G89" s="71"/>
      <c r="H89" s="69"/>
      <c r="I89" s="69"/>
      <c r="J89" s="6"/>
      <c r="K89" s="69"/>
      <c r="L89" s="69"/>
      <c r="M89" s="6"/>
      <c r="N89" s="62"/>
      <c r="O89" s="62"/>
      <c r="P89" s="6"/>
      <c r="Q89" s="6"/>
      <c r="R89" s="6"/>
      <c r="S89" s="6"/>
    </row>
    <row r="90" spans="1:19" ht="15.75">
      <c r="A90" s="176"/>
      <c r="B90" s="176"/>
      <c r="C90" s="65"/>
      <c r="D90" s="193" t="s">
        <v>120</v>
      </c>
      <c r="E90" s="193"/>
      <c r="F90" s="67">
        <v>65</v>
      </c>
      <c r="G90" s="71">
        <v>1</v>
      </c>
      <c r="H90" s="69"/>
      <c r="I90" s="69">
        <v>0</v>
      </c>
      <c r="J90" s="6">
        <v>1</v>
      </c>
      <c r="K90" s="69"/>
      <c r="L90" s="69">
        <v>0</v>
      </c>
      <c r="M90" s="6">
        <v>1</v>
      </c>
      <c r="N90" s="62" t="e">
        <f>M90/I90*100</f>
        <v>#DIV/0!</v>
      </c>
      <c r="O90" s="62">
        <f>M90/J90*100</f>
        <v>100</v>
      </c>
      <c r="P90" s="6">
        <v>0</v>
      </c>
      <c r="Q90" s="6">
        <v>1</v>
      </c>
      <c r="R90" s="6">
        <v>1</v>
      </c>
      <c r="S90" s="6">
        <v>1</v>
      </c>
    </row>
    <row r="91" spans="1:19" ht="15.75">
      <c r="A91" s="176"/>
      <c r="B91" s="176"/>
      <c r="C91" s="65"/>
      <c r="D91" s="193" t="s">
        <v>121</v>
      </c>
      <c r="E91" s="193"/>
      <c r="F91" s="67">
        <v>66</v>
      </c>
      <c r="G91" s="71"/>
      <c r="H91" s="69"/>
      <c r="I91" s="69"/>
      <c r="J91" s="6"/>
      <c r="K91" s="69"/>
      <c r="L91" s="69"/>
      <c r="M91" s="6"/>
      <c r="N91" s="62"/>
      <c r="O91" s="62"/>
      <c r="P91" s="6"/>
      <c r="Q91" s="6"/>
      <c r="R91" s="6"/>
      <c r="S91" s="6"/>
    </row>
    <row r="92" spans="1:19" ht="15.75">
      <c r="A92" s="176"/>
      <c r="B92" s="176"/>
      <c r="C92" s="65" t="s">
        <v>122</v>
      </c>
      <c r="D92" s="185" t="s">
        <v>123</v>
      </c>
      <c r="E92" s="185"/>
      <c r="F92" s="67">
        <v>67</v>
      </c>
      <c r="G92" s="71">
        <v>50</v>
      </c>
      <c r="H92" s="69"/>
      <c r="I92" s="69">
        <v>50</v>
      </c>
      <c r="J92" s="6">
        <v>50</v>
      </c>
      <c r="K92" s="69"/>
      <c r="L92" s="69">
        <v>40</v>
      </c>
      <c r="M92" s="6">
        <v>50</v>
      </c>
      <c r="N92" s="62">
        <f aca="true" t="shared" si="4" ref="N92:N97">M92/I92*100</f>
        <v>100</v>
      </c>
      <c r="O92" s="62">
        <f aca="true" t="shared" si="5" ref="O92:O97">M92/J92*100</f>
        <v>100</v>
      </c>
      <c r="P92" s="6">
        <v>18</v>
      </c>
      <c r="Q92" s="6">
        <v>25</v>
      </c>
      <c r="R92" s="6">
        <v>40</v>
      </c>
      <c r="S92" s="6">
        <v>50</v>
      </c>
    </row>
    <row r="93" spans="1:19" ht="15.75">
      <c r="A93" s="176"/>
      <c r="B93" s="176"/>
      <c r="C93" s="65" t="s">
        <v>124</v>
      </c>
      <c r="D93" s="185" t="s">
        <v>125</v>
      </c>
      <c r="E93" s="185"/>
      <c r="F93" s="67">
        <v>68</v>
      </c>
      <c r="G93" s="71">
        <v>12</v>
      </c>
      <c r="H93" s="69"/>
      <c r="I93" s="69">
        <v>11</v>
      </c>
      <c r="J93" s="6">
        <v>15</v>
      </c>
      <c r="K93" s="69"/>
      <c r="L93" s="69">
        <v>12</v>
      </c>
      <c r="M93" s="6">
        <v>15</v>
      </c>
      <c r="N93" s="62">
        <f t="shared" si="4"/>
        <v>136.36363636363635</v>
      </c>
      <c r="O93" s="62">
        <f t="shared" si="5"/>
        <v>100</v>
      </c>
      <c r="P93" s="6">
        <v>4</v>
      </c>
      <c r="Q93" s="6">
        <v>8</v>
      </c>
      <c r="R93" s="6">
        <v>12</v>
      </c>
      <c r="S93" s="6">
        <v>15</v>
      </c>
    </row>
    <row r="94" spans="1:19" ht="15.75">
      <c r="A94" s="176"/>
      <c r="B94" s="176"/>
      <c r="C94" s="65" t="s">
        <v>126</v>
      </c>
      <c r="D94" s="185" t="s">
        <v>127</v>
      </c>
      <c r="E94" s="185"/>
      <c r="F94" s="67">
        <v>69</v>
      </c>
      <c r="G94" s="69">
        <f>G95+G96+G97+G98+G100+G101+G102</f>
        <v>44</v>
      </c>
      <c r="H94" s="69"/>
      <c r="I94" s="69">
        <f>I95+I96+I97+I98+I100+I101+I102</f>
        <v>38</v>
      </c>
      <c r="J94" s="6">
        <f>J95+J96+J97+J98+J100+J101+J102</f>
        <v>49</v>
      </c>
      <c r="K94" s="6"/>
      <c r="L94" s="6">
        <f>L95+L96+L97+L98+L100+L101+L102</f>
        <v>32</v>
      </c>
      <c r="M94" s="6">
        <f>M95+M96+M97+M98+M100+M101+M102</f>
        <v>49</v>
      </c>
      <c r="N94" s="62">
        <f t="shared" si="4"/>
        <v>128.94736842105263</v>
      </c>
      <c r="O94" s="62">
        <f t="shared" si="5"/>
        <v>100</v>
      </c>
      <c r="P94" s="6">
        <f>P95+P96+P97+P98+P100+P101+P102</f>
        <v>13</v>
      </c>
      <c r="Q94" s="6">
        <f>Q95+Q96+Q97+Q98+Q100+Q101+Q102</f>
        <v>28</v>
      </c>
      <c r="R94" s="6">
        <f>R95+R96+R97+R98+R100+R101+R102</f>
        <v>40</v>
      </c>
      <c r="S94" s="6">
        <f>S95+S96+S97+S98+S100+S101+S102</f>
        <v>49</v>
      </c>
    </row>
    <row r="95" spans="1:19" ht="15.75">
      <c r="A95" s="176"/>
      <c r="B95" s="176"/>
      <c r="C95" s="65"/>
      <c r="D95" s="66" t="s">
        <v>128</v>
      </c>
      <c r="E95" s="66" t="s">
        <v>129</v>
      </c>
      <c r="F95" s="67">
        <v>70</v>
      </c>
      <c r="G95" s="71">
        <v>3</v>
      </c>
      <c r="H95" s="69"/>
      <c r="I95" s="69">
        <v>3</v>
      </c>
      <c r="J95" s="6">
        <v>4</v>
      </c>
      <c r="K95" s="69"/>
      <c r="L95" s="69">
        <v>2</v>
      </c>
      <c r="M95" s="6">
        <v>4</v>
      </c>
      <c r="N95" s="62">
        <f t="shared" si="4"/>
        <v>133.33333333333331</v>
      </c>
      <c r="O95" s="62">
        <f t="shared" si="5"/>
        <v>100</v>
      </c>
      <c r="P95" s="6">
        <v>1</v>
      </c>
      <c r="Q95" s="6">
        <v>2</v>
      </c>
      <c r="R95" s="6">
        <v>3</v>
      </c>
      <c r="S95" s="6">
        <v>4</v>
      </c>
    </row>
    <row r="96" spans="1:19" ht="25.5">
      <c r="A96" s="176"/>
      <c r="B96" s="176"/>
      <c r="C96" s="65"/>
      <c r="D96" s="66" t="s">
        <v>130</v>
      </c>
      <c r="E96" s="66" t="s">
        <v>131</v>
      </c>
      <c r="F96" s="67">
        <v>71</v>
      </c>
      <c r="G96" s="71">
        <v>36</v>
      </c>
      <c r="H96" s="69"/>
      <c r="I96" s="69">
        <v>34</v>
      </c>
      <c r="J96" s="6">
        <v>37</v>
      </c>
      <c r="K96" s="69"/>
      <c r="L96" s="69">
        <v>30</v>
      </c>
      <c r="M96" s="6">
        <v>37</v>
      </c>
      <c r="N96" s="62">
        <f t="shared" si="4"/>
        <v>108.8235294117647</v>
      </c>
      <c r="O96" s="62">
        <f t="shared" si="5"/>
        <v>100</v>
      </c>
      <c r="P96" s="6">
        <v>10</v>
      </c>
      <c r="Q96" s="6">
        <v>20</v>
      </c>
      <c r="R96" s="6">
        <v>30</v>
      </c>
      <c r="S96" s="6">
        <v>37</v>
      </c>
    </row>
    <row r="97" spans="1:19" ht="15.75">
      <c r="A97" s="176"/>
      <c r="B97" s="176"/>
      <c r="C97" s="65"/>
      <c r="D97" s="66" t="s">
        <v>132</v>
      </c>
      <c r="E97" s="66" t="s">
        <v>133</v>
      </c>
      <c r="F97" s="67">
        <v>72</v>
      </c>
      <c r="G97" s="71">
        <v>5</v>
      </c>
      <c r="H97" s="69"/>
      <c r="I97" s="69">
        <v>1</v>
      </c>
      <c r="J97" s="6">
        <v>8</v>
      </c>
      <c r="K97" s="69"/>
      <c r="L97" s="69">
        <v>0</v>
      </c>
      <c r="M97" s="6">
        <v>8</v>
      </c>
      <c r="N97" s="62">
        <f t="shared" si="4"/>
        <v>800</v>
      </c>
      <c r="O97" s="62">
        <f t="shared" si="5"/>
        <v>100</v>
      </c>
      <c r="P97" s="6">
        <v>2</v>
      </c>
      <c r="Q97" s="6">
        <v>6</v>
      </c>
      <c r="R97" s="6">
        <v>7</v>
      </c>
      <c r="S97" s="6">
        <v>8</v>
      </c>
    </row>
    <row r="98" spans="1:19" ht="25.5">
      <c r="A98" s="176"/>
      <c r="B98" s="176"/>
      <c r="C98" s="65"/>
      <c r="D98" s="66" t="s">
        <v>134</v>
      </c>
      <c r="E98" s="66" t="s">
        <v>135</v>
      </c>
      <c r="F98" s="67">
        <v>73</v>
      </c>
      <c r="G98" s="71"/>
      <c r="H98" s="69"/>
      <c r="I98" s="69"/>
      <c r="J98" s="6"/>
      <c r="K98" s="69"/>
      <c r="L98" s="69"/>
      <c r="M98" s="6"/>
      <c r="N98" s="62"/>
      <c r="O98" s="62"/>
      <c r="P98" s="6"/>
      <c r="Q98" s="6"/>
      <c r="R98" s="6"/>
      <c r="S98" s="6"/>
    </row>
    <row r="99" spans="1:19" ht="15.75">
      <c r="A99" s="176"/>
      <c r="B99" s="176"/>
      <c r="C99" s="65"/>
      <c r="D99" s="66"/>
      <c r="E99" s="66" t="s">
        <v>136</v>
      </c>
      <c r="F99" s="67">
        <v>74</v>
      </c>
      <c r="G99" s="71"/>
      <c r="H99" s="69"/>
      <c r="I99" s="69"/>
      <c r="J99" s="6"/>
      <c r="K99" s="69"/>
      <c r="L99" s="69"/>
      <c r="M99" s="6"/>
      <c r="N99" s="62"/>
      <c r="O99" s="62"/>
      <c r="P99" s="6"/>
      <c r="Q99" s="6"/>
      <c r="R99" s="6"/>
      <c r="S99" s="6"/>
    </row>
    <row r="100" spans="1:19" ht="15.75">
      <c r="A100" s="176"/>
      <c r="B100" s="176"/>
      <c r="C100" s="65"/>
      <c r="D100" s="66" t="s">
        <v>137</v>
      </c>
      <c r="E100" s="66" t="s">
        <v>138</v>
      </c>
      <c r="F100" s="67">
        <v>75</v>
      </c>
      <c r="G100" s="71"/>
      <c r="H100" s="69"/>
      <c r="I100" s="69"/>
      <c r="J100" s="6"/>
      <c r="K100" s="69"/>
      <c r="L100" s="69"/>
      <c r="M100" s="6"/>
      <c r="N100" s="62"/>
      <c r="O100" s="62"/>
      <c r="P100" s="6"/>
      <c r="Q100" s="6"/>
      <c r="R100" s="6"/>
      <c r="S100" s="6"/>
    </row>
    <row r="101" spans="1:19" ht="38.25">
      <c r="A101" s="176"/>
      <c r="B101" s="176"/>
      <c r="C101" s="65"/>
      <c r="D101" s="66" t="s">
        <v>139</v>
      </c>
      <c r="E101" s="66" t="s">
        <v>140</v>
      </c>
      <c r="F101" s="67">
        <v>76</v>
      </c>
      <c r="G101" s="71"/>
      <c r="H101" s="69"/>
      <c r="I101" s="69"/>
      <c r="J101" s="6"/>
      <c r="K101" s="69"/>
      <c r="L101" s="69"/>
      <c r="M101" s="6"/>
      <c r="N101" s="62"/>
      <c r="O101" s="62"/>
      <c r="P101" s="6"/>
      <c r="Q101" s="6"/>
      <c r="R101" s="6"/>
      <c r="S101" s="6"/>
    </row>
    <row r="102" spans="1:19" ht="25.5">
      <c r="A102" s="176"/>
      <c r="B102" s="176"/>
      <c r="C102" s="65"/>
      <c r="D102" s="66" t="s">
        <v>141</v>
      </c>
      <c r="E102" s="66" t="s">
        <v>142</v>
      </c>
      <c r="F102" s="67">
        <v>77</v>
      </c>
      <c r="G102" s="71"/>
      <c r="H102" s="69"/>
      <c r="I102" s="69"/>
      <c r="J102" s="6"/>
      <c r="K102" s="69"/>
      <c r="L102" s="69"/>
      <c r="M102" s="6"/>
      <c r="N102" s="62"/>
      <c r="O102" s="62"/>
      <c r="P102" s="6"/>
      <c r="Q102" s="6"/>
      <c r="R102" s="6"/>
      <c r="S102" s="6"/>
    </row>
    <row r="103" spans="1:19" ht="15.75">
      <c r="A103" s="176"/>
      <c r="B103" s="176"/>
      <c r="C103" s="65" t="s">
        <v>143</v>
      </c>
      <c r="D103" s="185" t="s">
        <v>144</v>
      </c>
      <c r="E103" s="185"/>
      <c r="F103" s="67">
        <v>78</v>
      </c>
      <c r="G103" s="71">
        <v>950</v>
      </c>
      <c r="H103" s="69"/>
      <c r="I103" s="69">
        <v>882</v>
      </c>
      <c r="J103" s="6">
        <v>1040</v>
      </c>
      <c r="K103" s="69"/>
      <c r="L103" s="69">
        <v>748</v>
      </c>
      <c r="M103" s="6">
        <v>1040</v>
      </c>
      <c r="N103" s="62">
        <f>M103/I103*100</f>
        <v>117.91383219954648</v>
      </c>
      <c r="O103" s="62">
        <f>M103/J103*100</f>
        <v>100</v>
      </c>
      <c r="P103" s="6">
        <v>253</v>
      </c>
      <c r="Q103" s="6">
        <v>399</v>
      </c>
      <c r="R103" s="6">
        <v>650</v>
      </c>
      <c r="S103" s="6">
        <v>1040</v>
      </c>
    </row>
    <row r="104" spans="1:19" ht="26.25" customHeight="1">
      <c r="A104" s="176"/>
      <c r="B104" s="176"/>
      <c r="C104" s="189" t="s">
        <v>145</v>
      </c>
      <c r="D104" s="189"/>
      <c r="E104" s="189"/>
      <c r="F104" s="67">
        <v>79</v>
      </c>
      <c r="G104" s="116">
        <f>G105+G106+G107+G108+G109+G110</f>
        <v>1673</v>
      </c>
      <c r="H104" s="116"/>
      <c r="I104" s="116">
        <f>I105+I106+I107+I108+I109+I110</f>
        <v>1665</v>
      </c>
      <c r="J104" s="63">
        <v>1712</v>
      </c>
      <c r="K104" s="63"/>
      <c r="L104" s="63">
        <f>L105+L106+L107+L108+L109+L110</f>
        <v>1375</v>
      </c>
      <c r="M104" s="63">
        <f>M105+M106+M107+M108+M109+M110</f>
        <v>1712</v>
      </c>
      <c r="N104" s="62">
        <f>M104/I104*100</f>
        <v>102.82282282282283</v>
      </c>
      <c r="O104" s="62">
        <f>M104/J104*100</f>
        <v>100</v>
      </c>
      <c r="P104" s="63">
        <f>P105+P106+P107+P108+P109+P110</f>
        <v>460</v>
      </c>
      <c r="Q104" s="64">
        <f>Q105+Q106+Q107+Q108+Q109+Q110</f>
        <v>881</v>
      </c>
      <c r="R104" s="64">
        <f>R105+R106+R107+R108+R109+R110</f>
        <v>1341</v>
      </c>
      <c r="S104" s="63">
        <f>S105+S106+S107+S108+S109+S110</f>
        <v>1712</v>
      </c>
    </row>
    <row r="105" spans="1:19" ht="15.75">
      <c r="A105" s="176"/>
      <c r="B105" s="176"/>
      <c r="C105" s="65" t="s">
        <v>27</v>
      </c>
      <c r="D105" s="192" t="s">
        <v>146</v>
      </c>
      <c r="E105" s="192"/>
      <c r="F105" s="67">
        <v>80</v>
      </c>
      <c r="G105" s="71"/>
      <c r="H105" s="69"/>
      <c r="I105" s="69"/>
      <c r="J105" s="6"/>
      <c r="K105" s="69"/>
      <c r="L105" s="69"/>
      <c r="M105" s="6"/>
      <c r="N105" s="62"/>
      <c r="O105" s="62"/>
      <c r="P105" s="6"/>
      <c r="Q105" s="6"/>
      <c r="R105" s="6"/>
      <c r="S105" s="6"/>
    </row>
    <row r="106" spans="1:19" ht="15.75">
      <c r="A106" s="176"/>
      <c r="B106" s="176"/>
      <c r="C106" s="65" t="s">
        <v>37</v>
      </c>
      <c r="D106" s="191" t="s">
        <v>147</v>
      </c>
      <c r="E106" s="191"/>
      <c r="F106" s="67">
        <v>81</v>
      </c>
      <c r="G106" s="71">
        <v>1120</v>
      </c>
      <c r="H106" s="69"/>
      <c r="I106" s="69">
        <v>1119</v>
      </c>
      <c r="J106" s="6">
        <v>1120</v>
      </c>
      <c r="K106" s="69"/>
      <c r="L106" s="69">
        <v>933</v>
      </c>
      <c r="M106" s="6">
        <v>1120</v>
      </c>
      <c r="N106" s="62">
        <f>M106/I106*100</f>
        <v>100.0893655049151</v>
      </c>
      <c r="O106" s="62">
        <f>M106/J106*100</f>
        <v>100</v>
      </c>
      <c r="P106" s="6">
        <v>280</v>
      </c>
      <c r="Q106" s="6">
        <v>560</v>
      </c>
      <c r="R106" s="6">
        <v>840</v>
      </c>
      <c r="S106" s="6">
        <v>1120</v>
      </c>
    </row>
    <row r="107" spans="1:19" ht="15.75">
      <c r="A107" s="176"/>
      <c r="B107" s="176"/>
      <c r="C107" s="65" t="s">
        <v>39</v>
      </c>
      <c r="D107" s="191" t="s">
        <v>148</v>
      </c>
      <c r="E107" s="191"/>
      <c r="F107" s="67">
        <v>82</v>
      </c>
      <c r="G107" s="71"/>
      <c r="H107" s="69"/>
      <c r="I107" s="69"/>
      <c r="J107" s="6"/>
      <c r="K107" s="69"/>
      <c r="L107" s="69"/>
      <c r="M107" s="6"/>
      <c r="N107" s="62"/>
      <c r="O107" s="62"/>
      <c r="P107" s="6"/>
      <c r="Q107" s="6"/>
      <c r="R107" s="6"/>
      <c r="S107" s="6"/>
    </row>
    <row r="108" spans="1:19" ht="15.75">
      <c r="A108" s="176"/>
      <c r="B108" s="176"/>
      <c r="C108" s="65" t="s">
        <v>45</v>
      </c>
      <c r="D108" s="191" t="s">
        <v>149</v>
      </c>
      <c r="E108" s="191"/>
      <c r="F108" s="67">
        <v>83</v>
      </c>
      <c r="G108" s="71"/>
      <c r="H108" s="69"/>
      <c r="I108" s="69"/>
      <c r="J108" s="6"/>
      <c r="K108" s="69"/>
      <c r="L108" s="69"/>
      <c r="M108" s="6"/>
      <c r="N108" s="62"/>
      <c r="O108" s="62"/>
      <c r="P108" s="6"/>
      <c r="Q108" s="6"/>
      <c r="R108" s="6"/>
      <c r="S108" s="6"/>
    </row>
    <row r="109" spans="1:19" ht="15.75">
      <c r="A109" s="176"/>
      <c r="B109" s="176"/>
      <c r="C109" s="65" t="s">
        <v>47</v>
      </c>
      <c r="D109" s="191" t="s">
        <v>150</v>
      </c>
      <c r="E109" s="191"/>
      <c r="F109" s="67">
        <v>84</v>
      </c>
      <c r="G109" s="71"/>
      <c r="H109" s="69"/>
      <c r="I109" s="69"/>
      <c r="J109" s="6"/>
      <c r="K109" s="69"/>
      <c r="L109" s="69"/>
      <c r="M109" s="6"/>
      <c r="N109" s="62"/>
      <c r="O109" s="62"/>
      <c r="P109" s="6"/>
      <c r="Q109" s="6"/>
      <c r="R109" s="6"/>
      <c r="S109" s="6"/>
    </row>
    <row r="110" spans="1:19" ht="15.75">
      <c r="A110" s="176"/>
      <c r="B110" s="176"/>
      <c r="C110" s="65" t="s">
        <v>49</v>
      </c>
      <c r="D110" s="191" t="s">
        <v>151</v>
      </c>
      <c r="E110" s="191"/>
      <c r="F110" s="67">
        <v>85</v>
      </c>
      <c r="G110" s="71">
        <v>553</v>
      </c>
      <c r="H110" s="69"/>
      <c r="I110" s="69">
        <v>546</v>
      </c>
      <c r="J110" s="6">
        <v>592</v>
      </c>
      <c r="K110" s="69"/>
      <c r="L110" s="69">
        <v>442</v>
      </c>
      <c r="M110" s="6">
        <v>592</v>
      </c>
      <c r="N110" s="62">
        <f aca="true" t="shared" si="6" ref="N110:N115">M110/I110*100</f>
        <v>108.42490842490842</v>
      </c>
      <c r="O110" s="62">
        <f aca="true" t="shared" si="7" ref="O110:O115">M110/J110*100</f>
        <v>100</v>
      </c>
      <c r="P110" s="6">
        <v>180</v>
      </c>
      <c r="Q110" s="6">
        <v>321</v>
      </c>
      <c r="R110" s="6">
        <v>501</v>
      </c>
      <c r="S110" s="6">
        <v>592</v>
      </c>
    </row>
    <row r="111" spans="1:19" ht="21" customHeight="1">
      <c r="A111" s="176"/>
      <c r="B111" s="176"/>
      <c r="C111" s="189" t="s">
        <v>152</v>
      </c>
      <c r="D111" s="189"/>
      <c r="E111" s="189"/>
      <c r="F111" s="124">
        <v>86</v>
      </c>
      <c r="G111" s="116">
        <f>G112+G125+G129+G138</f>
        <v>6908</v>
      </c>
      <c r="H111" s="116"/>
      <c r="I111" s="116">
        <f>I112+I125+I129+I138</f>
        <v>6437</v>
      </c>
      <c r="J111" s="63">
        <v>7971</v>
      </c>
      <c r="K111" s="63"/>
      <c r="L111" s="63">
        <f>L112+L125+L129+L138</f>
        <v>5866</v>
      </c>
      <c r="M111" s="63">
        <f>M112+M125+M129+M138</f>
        <v>7971</v>
      </c>
      <c r="N111" s="62">
        <f t="shared" si="6"/>
        <v>123.83097716327482</v>
      </c>
      <c r="O111" s="62">
        <f t="shared" si="7"/>
        <v>100</v>
      </c>
      <c r="P111" s="63">
        <f>P112+P125+P129+P138</f>
        <v>1924</v>
      </c>
      <c r="Q111" s="63">
        <f>Q112+Q125+Q129+Q138</f>
        <v>3873</v>
      </c>
      <c r="R111" s="63">
        <f>R112+R125+R129+R138</f>
        <v>5979</v>
      </c>
      <c r="S111" s="63">
        <f>S112+S125+S129+S138</f>
        <v>7971</v>
      </c>
    </row>
    <row r="112" spans="1:19" ht="15.75">
      <c r="A112" s="176"/>
      <c r="B112" s="176"/>
      <c r="C112" s="65" t="s">
        <v>153</v>
      </c>
      <c r="D112" s="189" t="s">
        <v>154</v>
      </c>
      <c r="E112" s="189"/>
      <c r="F112" s="67">
        <v>87</v>
      </c>
      <c r="G112" s="69">
        <f>G113+G117</f>
        <v>6578</v>
      </c>
      <c r="H112" s="69"/>
      <c r="I112" s="69">
        <f>I113+I117</f>
        <v>6111</v>
      </c>
      <c r="J112" s="6">
        <v>7625</v>
      </c>
      <c r="K112" s="6"/>
      <c r="L112" s="6">
        <f>L113+L117</f>
        <v>5585</v>
      </c>
      <c r="M112" s="6">
        <f>M113+M117</f>
        <v>7625</v>
      </c>
      <c r="N112" s="62">
        <f t="shared" si="6"/>
        <v>124.77499590901652</v>
      </c>
      <c r="O112" s="62">
        <f t="shared" si="7"/>
        <v>100</v>
      </c>
      <c r="P112" s="6">
        <f>P113+P117</f>
        <v>1837</v>
      </c>
      <c r="Q112" s="6">
        <f>Q113+Q117</f>
        <v>3700</v>
      </c>
      <c r="R112" s="6">
        <f>R113+R117</f>
        <v>5719</v>
      </c>
      <c r="S112" s="6">
        <f>S113+S117</f>
        <v>7625</v>
      </c>
    </row>
    <row r="113" spans="1:19" ht="15.75">
      <c r="A113" s="176"/>
      <c r="B113" s="176"/>
      <c r="C113" s="65" t="s">
        <v>155</v>
      </c>
      <c r="D113" s="185" t="s">
        <v>156</v>
      </c>
      <c r="E113" s="185"/>
      <c r="F113" s="67">
        <v>88</v>
      </c>
      <c r="G113" s="69">
        <f>G114+G115+G116</f>
        <v>5748</v>
      </c>
      <c r="H113" s="69"/>
      <c r="I113" s="69">
        <f>I114+I115+I116</f>
        <v>5398</v>
      </c>
      <c r="J113" s="6">
        <v>6572</v>
      </c>
      <c r="K113" s="6"/>
      <c r="L113" s="6">
        <f>L114+L115+L116</f>
        <v>4960</v>
      </c>
      <c r="M113" s="6">
        <f>M114+M115+M116</f>
        <v>6572</v>
      </c>
      <c r="N113" s="62">
        <f t="shared" si="6"/>
        <v>121.74879585031493</v>
      </c>
      <c r="O113" s="62">
        <f t="shared" si="7"/>
        <v>100</v>
      </c>
      <c r="P113" s="6">
        <f>P114+P115+P116</f>
        <v>1628</v>
      </c>
      <c r="Q113" s="6">
        <f>Q114+Q115+Q116</f>
        <v>3254</v>
      </c>
      <c r="R113" s="6">
        <f>R114+R115+R116</f>
        <v>4883</v>
      </c>
      <c r="S113" s="6">
        <f>S114+S115+S116</f>
        <v>6572</v>
      </c>
    </row>
    <row r="114" spans="1:19" ht="15.75">
      <c r="A114" s="176"/>
      <c r="B114" s="176"/>
      <c r="C114" s="176"/>
      <c r="D114" s="185" t="s">
        <v>157</v>
      </c>
      <c r="E114" s="185"/>
      <c r="F114" s="67">
        <v>89</v>
      </c>
      <c r="G114" s="71">
        <v>4520</v>
      </c>
      <c r="H114" s="69"/>
      <c r="I114" s="69">
        <v>4435</v>
      </c>
      <c r="J114" s="6">
        <v>5219</v>
      </c>
      <c r="K114" s="69"/>
      <c r="L114" s="69">
        <v>4120</v>
      </c>
      <c r="M114" s="6">
        <v>5219</v>
      </c>
      <c r="N114" s="62">
        <f t="shared" si="6"/>
        <v>117.67756482525367</v>
      </c>
      <c r="O114" s="62">
        <f t="shared" si="7"/>
        <v>100</v>
      </c>
      <c r="P114" s="6">
        <v>1292</v>
      </c>
      <c r="Q114" s="6">
        <v>2583</v>
      </c>
      <c r="R114" s="6">
        <v>3876</v>
      </c>
      <c r="S114" s="6">
        <v>5219</v>
      </c>
    </row>
    <row r="115" spans="1:19" ht="15.75">
      <c r="A115" s="176"/>
      <c r="B115" s="176"/>
      <c r="C115" s="176"/>
      <c r="D115" s="185" t="s">
        <v>158</v>
      </c>
      <c r="E115" s="185"/>
      <c r="F115" s="67">
        <v>90</v>
      </c>
      <c r="G115" s="71">
        <v>1228</v>
      </c>
      <c r="H115" s="69"/>
      <c r="I115" s="69">
        <v>963</v>
      </c>
      <c r="J115" s="6">
        <v>1353</v>
      </c>
      <c r="K115" s="69"/>
      <c r="L115" s="69">
        <v>840</v>
      </c>
      <c r="M115" s="6">
        <v>1353</v>
      </c>
      <c r="N115" s="62">
        <f t="shared" si="6"/>
        <v>140.49844236760126</v>
      </c>
      <c r="O115" s="62">
        <f t="shared" si="7"/>
        <v>100</v>
      </c>
      <c r="P115" s="6">
        <v>336</v>
      </c>
      <c r="Q115" s="6">
        <v>671</v>
      </c>
      <c r="R115" s="6">
        <v>1007</v>
      </c>
      <c r="S115" s="6">
        <v>1353</v>
      </c>
    </row>
    <row r="116" spans="1:19" ht="15.75">
      <c r="A116" s="176"/>
      <c r="B116" s="176"/>
      <c r="C116" s="176"/>
      <c r="D116" s="185" t="s">
        <v>159</v>
      </c>
      <c r="E116" s="185"/>
      <c r="F116" s="67">
        <v>91</v>
      </c>
      <c r="G116" s="71"/>
      <c r="H116" s="69"/>
      <c r="I116" s="69"/>
      <c r="J116" s="6"/>
      <c r="K116" s="69"/>
      <c r="L116" s="69"/>
      <c r="M116" s="6"/>
      <c r="N116" s="62"/>
      <c r="O116" s="62"/>
      <c r="P116" s="6"/>
      <c r="Q116" s="6"/>
      <c r="R116" s="6"/>
      <c r="S116" s="6"/>
    </row>
    <row r="117" spans="1:19" ht="15.75">
      <c r="A117" s="176"/>
      <c r="B117" s="176"/>
      <c r="C117" s="65" t="s">
        <v>160</v>
      </c>
      <c r="D117" s="185" t="s">
        <v>161</v>
      </c>
      <c r="E117" s="185"/>
      <c r="F117" s="67">
        <v>92</v>
      </c>
      <c r="G117" s="69">
        <f>G118+G121+G122+G123+G124</f>
        <v>830</v>
      </c>
      <c r="H117" s="69"/>
      <c r="I117" s="69">
        <f>I118+I121+I122+I123+I124</f>
        <v>713</v>
      </c>
      <c r="J117" s="6">
        <f>J118+J121+J122+J123+J124</f>
        <v>1053</v>
      </c>
      <c r="K117" s="6"/>
      <c r="L117" s="6">
        <f>L118+L121+L122+L123+L124</f>
        <v>625</v>
      </c>
      <c r="M117" s="6">
        <f>M118+M121+M122+M123+M124</f>
        <v>1053</v>
      </c>
      <c r="N117" s="62">
        <f>M117/I117*100</f>
        <v>147.6858345021038</v>
      </c>
      <c r="O117" s="62">
        <f>M117/J117*100</f>
        <v>100</v>
      </c>
      <c r="P117" s="6">
        <f>P118+P121+P122+P123+P124</f>
        <v>209</v>
      </c>
      <c r="Q117" s="6">
        <f>Q118+Q121+Q122+Q123+Q124</f>
        <v>446</v>
      </c>
      <c r="R117" s="6">
        <f>R118+R121+R122+R123+R124</f>
        <v>836</v>
      </c>
      <c r="S117" s="6">
        <f>S118+S121+S122+S123+S124</f>
        <v>1053</v>
      </c>
    </row>
    <row r="118" spans="1:19" ht="15.75">
      <c r="A118" s="176"/>
      <c r="B118" s="176"/>
      <c r="C118" s="65"/>
      <c r="D118" s="185" t="s">
        <v>162</v>
      </c>
      <c r="E118" s="185"/>
      <c r="F118" s="67">
        <v>93</v>
      </c>
      <c r="G118" s="71"/>
      <c r="H118" s="69"/>
      <c r="I118" s="69"/>
      <c r="J118" s="6"/>
      <c r="K118" s="69"/>
      <c r="L118" s="69"/>
      <c r="M118" s="6"/>
      <c r="N118" s="62"/>
      <c r="O118" s="62"/>
      <c r="P118" s="6"/>
      <c r="Q118" s="6"/>
      <c r="R118" s="6"/>
      <c r="S118" s="6"/>
    </row>
    <row r="119" spans="1:19" ht="25.5">
      <c r="A119" s="176"/>
      <c r="B119" s="176"/>
      <c r="C119" s="65"/>
      <c r="D119" s="66"/>
      <c r="E119" s="66" t="s">
        <v>163</v>
      </c>
      <c r="F119" s="67">
        <v>94</v>
      </c>
      <c r="G119" s="71"/>
      <c r="H119" s="69"/>
      <c r="I119" s="69"/>
      <c r="J119" s="6"/>
      <c r="K119" s="69"/>
      <c r="L119" s="69"/>
      <c r="M119" s="6"/>
      <c r="N119" s="62"/>
      <c r="O119" s="62"/>
      <c r="P119" s="6"/>
      <c r="Q119" s="6"/>
      <c r="R119" s="6"/>
      <c r="S119" s="6"/>
    </row>
    <row r="120" spans="1:19" ht="25.5">
      <c r="A120" s="176"/>
      <c r="B120" s="176"/>
      <c r="C120" s="65"/>
      <c r="D120" s="66"/>
      <c r="E120" s="66" t="s">
        <v>164</v>
      </c>
      <c r="F120" s="67">
        <v>95</v>
      </c>
      <c r="G120" s="71"/>
      <c r="H120" s="69"/>
      <c r="I120" s="69"/>
      <c r="J120" s="6"/>
      <c r="K120" s="69"/>
      <c r="L120" s="69"/>
      <c r="M120" s="6"/>
      <c r="N120" s="62"/>
      <c r="O120" s="62"/>
      <c r="P120" s="6"/>
      <c r="Q120" s="6"/>
      <c r="R120" s="6"/>
      <c r="S120" s="6"/>
    </row>
    <row r="121" spans="1:19" ht="15.75">
      <c r="A121" s="176"/>
      <c r="B121" s="176"/>
      <c r="C121" s="65"/>
      <c r="D121" s="185" t="s">
        <v>165</v>
      </c>
      <c r="E121" s="185"/>
      <c r="F121" s="67">
        <v>96</v>
      </c>
      <c r="G121" s="71">
        <v>508</v>
      </c>
      <c r="H121" s="69"/>
      <c r="I121" s="69">
        <v>481</v>
      </c>
      <c r="J121" s="6">
        <v>789</v>
      </c>
      <c r="K121" s="69"/>
      <c r="L121" s="69">
        <v>584</v>
      </c>
      <c r="M121" s="6">
        <v>789</v>
      </c>
      <c r="N121" s="62">
        <f>M121/I121*100</f>
        <v>164.03326403326403</v>
      </c>
      <c r="O121" s="62">
        <f>M121/J121*100</f>
        <v>100</v>
      </c>
      <c r="P121" s="6">
        <v>197</v>
      </c>
      <c r="Q121" s="6">
        <v>395</v>
      </c>
      <c r="R121" s="6">
        <v>592</v>
      </c>
      <c r="S121" s="6">
        <v>789</v>
      </c>
    </row>
    <row r="122" spans="1:19" ht="15.75">
      <c r="A122" s="176"/>
      <c r="B122" s="176"/>
      <c r="C122" s="65"/>
      <c r="D122" s="185" t="s">
        <v>166</v>
      </c>
      <c r="E122" s="185"/>
      <c r="F122" s="67">
        <v>97</v>
      </c>
      <c r="G122" s="71">
        <v>168</v>
      </c>
      <c r="H122" s="69"/>
      <c r="I122" s="69">
        <v>149</v>
      </c>
      <c r="J122" s="6">
        <v>172</v>
      </c>
      <c r="K122" s="69"/>
      <c r="L122" s="69">
        <v>0</v>
      </c>
      <c r="M122" s="6">
        <v>172</v>
      </c>
      <c r="N122" s="62">
        <f>M122/I122*100</f>
        <v>115.43624161073826</v>
      </c>
      <c r="O122" s="62">
        <f>M122/J122*100</f>
        <v>100</v>
      </c>
      <c r="P122" s="6">
        <v>0</v>
      </c>
      <c r="Q122" s="6">
        <v>0</v>
      </c>
      <c r="R122" s="6">
        <v>172</v>
      </c>
      <c r="S122" s="6">
        <v>172</v>
      </c>
    </row>
    <row r="123" spans="1:19" ht="15.75">
      <c r="A123" s="176"/>
      <c r="B123" s="176"/>
      <c r="C123" s="65"/>
      <c r="D123" s="185" t="s">
        <v>167</v>
      </c>
      <c r="E123" s="185"/>
      <c r="F123" s="67">
        <v>98</v>
      </c>
      <c r="G123" s="71"/>
      <c r="H123" s="69"/>
      <c r="I123" s="69"/>
      <c r="J123" s="6"/>
      <c r="K123" s="69"/>
      <c r="L123" s="69"/>
      <c r="M123" s="6"/>
      <c r="N123" s="62"/>
      <c r="O123" s="62"/>
      <c r="P123" s="6"/>
      <c r="Q123" s="6"/>
      <c r="R123" s="6"/>
      <c r="S123" s="6"/>
    </row>
    <row r="124" spans="1:19" ht="15.75">
      <c r="A124" s="176"/>
      <c r="B124" s="176"/>
      <c r="C124" s="65"/>
      <c r="D124" s="185" t="s">
        <v>168</v>
      </c>
      <c r="E124" s="185"/>
      <c r="F124" s="67">
        <v>99</v>
      </c>
      <c r="G124" s="71">
        <v>154</v>
      </c>
      <c r="H124" s="69"/>
      <c r="I124" s="69">
        <v>83</v>
      </c>
      <c r="J124" s="6">
        <v>92</v>
      </c>
      <c r="K124" s="69"/>
      <c r="L124" s="69">
        <v>41</v>
      </c>
      <c r="M124" s="6">
        <v>92</v>
      </c>
      <c r="N124" s="62">
        <f>M124/I124*100</f>
        <v>110.8433734939759</v>
      </c>
      <c r="O124" s="62">
        <f>M124/J124*100</f>
        <v>100</v>
      </c>
      <c r="P124" s="6">
        <v>12</v>
      </c>
      <c r="Q124" s="6">
        <v>51</v>
      </c>
      <c r="R124" s="6">
        <v>72</v>
      </c>
      <c r="S124" s="6">
        <v>92</v>
      </c>
    </row>
    <row r="125" spans="1:19" ht="15.75">
      <c r="A125" s="176"/>
      <c r="B125" s="176"/>
      <c r="C125" s="65" t="s">
        <v>169</v>
      </c>
      <c r="D125" s="185" t="s">
        <v>170</v>
      </c>
      <c r="E125" s="185"/>
      <c r="F125" s="67">
        <v>100</v>
      </c>
      <c r="G125" s="117"/>
      <c r="H125" s="69"/>
      <c r="I125" s="69"/>
      <c r="J125" s="6"/>
      <c r="K125" s="69"/>
      <c r="L125" s="69"/>
      <c r="M125" s="6"/>
      <c r="N125" s="62"/>
      <c r="O125" s="62"/>
      <c r="P125" s="6"/>
      <c r="Q125" s="6"/>
      <c r="R125" s="6"/>
      <c r="S125" s="6"/>
    </row>
    <row r="126" spans="1:19" ht="15.75">
      <c r="A126" s="176"/>
      <c r="B126" s="176"/>
      <c r="C126" s="65"/>
      <c r="D126" s="185" t="s">
        <v>171</v>
      </c>
      <c r="E126" s="185"/>
      <c r="F126" s="67">
        <v>101</v>
      </c>
      <c r="G126" s="71"/>
      <c r="H126" s="69"/>
      <c r="I126" s="69"/>
      <c r="J126" s="6"/>
      <c r="K126" s="69"/>
      <c r="L126" s="69"/>
      <c r="M126" s="6"/>
      <c r="N126" s="62"/>
      <c r="O126" s="62"/>
      <c r="P126" s="6"/>
      <c r="Q126" s="6"/>
      <c r="R126" s="6"/>
      <c r="S126" s="6"/>
    </row>
    <row r="127" spans="1:19" ht="15.75">
      <c r="A127" s="176"/>
      <c r="B127" s="176"/>
      <c r="C127" s="65"/>
      <c r="D127" s="185" t="s">
        <v>172</v>
      </c>
      <c r="E127" s="185"/>
      <c r="F127" s="67">
        <v>102</v>
      </c>
      <c r="G127" s="71"/>
      <c r="H127" s="69"/>
      <c r="I127" s="69"/>
      <c r="J127" s="6"/>
      <c r="K127" s="69"/>
      <c r="L127" s="69"/>
      <c r="M127" s="6"/>
      <c r="N127" s="62"/>
      <c r="O127" s="62"/>
      <c r="P127" s="6"/>
      <c r="Q127" s="6"/>
      <c r="R127" s="6"/>
      <c r="S127" s="6"/>
    </row>
    <row r="128" spans="1:19" ht="15.75">
      <c r="A128" s="176"/>
      <c r="B128" s="176"/>
      <c r="C128" s="65"/>
      <c r="D128" s="185" t="s">
        <v>173</v>
      </c>
      <c r="E128" s="185"/>
      <c r="F128" s="67">
        <v>103</v>
      </c>
      <c r="G128" s="71"/>
      <c r="H128" s="69"/>
      <c r="I128" s="69"/>
      <c r="J128" s="6"/>
      <c r="K128" s="69"/>
      <c r="L128" s="69"/>
      <c r="M128" s="6"/>
      <c r="N128" s="62"/>
      <c r="O128" s="62"/>
      <c r="P128" s="6"/>
      <c r="Q128" s="6"/>
      <c r="R128" s="6"/>
      <c r="S128" s="6"/>
    </row>
    <row r="129" spans="1:19" ht="15.75">
      <c r="A129" s="176"/>
      <c r="B129" s="176"/>
      <c r="C129" s="65" t="s">
        <v>174</v>
      </c>
      <c r="D129" s="185" t="s">
        <v>175</v>
      </c>
      <c r="E129" s="185"/>
      <c r="F129" s="67">
        <v>104</v>
      </c>
      <c r="G129" s="69">
        <f>G130+G133+G136+G137</f>
        <v>200</v>
      </c>
      <c r="H129" s="69"/>
      <c r="I129" s="69">
        <f>I130+I133+I136+I137</f>
        <v>200</v>
      </c>
      <c r="J129" s="6">
        <f>J130+J133+J136+J137</f>
        <v>200</v>
      </c>
      <c r="K129" s="69"/>
      <c r="L129" s="69">
        <v>166</v>
      </c>
      <c r="M129" s="6">
        <f>M130+M133+M136+M137</f>
        <v>200</v>
      </c>
      <c r="N129" s="62">
        <f>M129/I129*100</f>
        <v>100</v>
      </c>
      <c r="O129" s="62">
        <f>M129/J129*100</f>
        <v>100</v>
      </c>
      <c r="P129" s="6">
        <f>P130+P133+P136+P137</f>
        <v>50</v>
      </c>
      <c r="Q129" s="6">
        <f>Q130+Q133+Q136+Q137</f>
        <v>100</v>
      </c>
      <c r="R129" s="6">
        <f>R130+R133+R136+R137</f>
        <v>150</v>
      </c>
      <c r="S129" s="6">
        <f>S130+S133+S136+S137</f>
        <v>200</v>
      </c>
    </row>
    <row r="130" spans="1:19" ht="15.75">
      <c r="A130" s="176"/>
      <c r="B130" s="176"/>
      <c r="C130" s="176"/>
      <c r="D130" s="185" t="s">
        <v>176</v>
      </c>
      <c r="E130" s="185"/>
      <c r="F130" s="67">
        <v>105</v>
      </c>
      <c r="G130" s="69">
        <v>200</v>
      </c>
      <c r="H130" s="69"/>
      <c r="I130" s="69">
        <f>I131+I132</f>
        <v>200</v>
      </c>
      <c r="J130" s="6">
        <f>J131+J132</f>
        <v>200</v>
      </c>
      <c r="K130" s="69"/>
      <c r="L130" s="69">
        <v>166</v>
      </c>
      <c r="M130" s="6">
        <f>M131+M132</f>
        <v>200</v>
      </c>
      <c r="N130" s="62">
        <f>M130/I130*100</f>
        <v>100</v>
      </c>
      <c r="O130" s="62">
        <f>M130/J130*100</f>
        <v>100</v>
      </c>
      <c r="P130" s="6">
        <f>P131+P132</f>
        <v>50</v>
      </c>
      <c r="Q130" s="6">
        <f>Q131+Q132</f>
        <v>100</v>
      </c>
      <c r="R130" s="6">
        <f>R131+R132</f>
        <v>150</v>
      </c>
      <c r="S130" s="6">
        <f>S131+S132</f>
        <v>200</v>
      </c>
    </row>
    <row r="131" spans="1:19" ht="15.75">
      <c r="A131" s="176"/>
      <c r="B131" s="176"/>
      <c r="C131" s="176"/>
      <c r="D131" s="66"/>
      <c r="E131" s="125" t="s">
        <v>177</v>
      </c>
      <c r="F131" s="67">
        <v>106</v>
      </c>
      <c r="G131" s="71">
        <v>200</v>
      </c>
      <c r="H131" s="69"/>
      <c r="I131" s="69">
        <v>200</v>
      </c>
      <c r="J131" s="6">
        <v>200</v>
      </c>
      <c r="K131" s="69"/>
      <c r="L131" s="69">
        <v>166</v>
      </c>
      <c r="M131" s="6">
        <v>200</v>
      </c>
      <c r="N131" s="62">
        <f>M131/I131*100</f>
        <v>100</v>
      </c>
      <c r="O131" s="62">
        <f>M131/J131*100</f>
        <v>100</v>
      </c>
      <c r="P131" s="6">
        <f>S131/4</f>
        <v>50</v>
      </c>
      <c r="Q131" s="6">
        <f>P131*2</f>
        <v>100</v>
      </c>
      <c r="R131" s="6">
        <f>P131*3</f>
        <v>150</v>
      </c>
      <c r="S131" s="6">
        <v>200</v>
      </c>
    </row>
    <row r="132" spans="1:19" ht="15.75">
      <c r="A132" s="176"/>
      <c r="B132" s="176"/>
      <c r="C132" s="176"/>
      <c r="D132" s="66"/>
      <c r="E132" s="125" t="s">
        <v>178</v>
      </c>
      <c r="F132" s="67">
        <v>107</v>
      </c>
      <c r="G132" s="71"/>
      <c r="H132" s="69"/>
      <c r="I132" s="69"/>
      <c r="J132" s="6"/>
      <c r="K132" s="69"/>
      <c r="L132" s="69"/>
      <c r="M132" s="6"/>
      <c r="N132" s="62"/>
      <c r="O132" s="62"/>
      <c r="P132" s="6"/>
      <c r="Q132" s="6"/>
      <c r="R132" s="6"/>
      <c r="S132" s="6"/>
    </row>
    <row r="133" spans="1:19" ht="15.75">
      <c r="A133" s="176"/>
      <c r="B133" s="176"/>
      <c r="C133" s="176"/>
      <c r="D133" s="185" t="s">
        <v>179</v>
      </c>
      <c r="E133" s="185"/>
      <c r="F133" s="67">
        <v>108</v>
      </c>
      <c r="G133" s="71"/>
      <c r="H133" s="69"/>
      <c r="I133" s="69"/>
      <c r="J133" s="6"/>
      <c r="K133" s="69"/>
      <c r="L133" s="69"/>
      <c r="M133" s="6"/>
      <c r="N133" s="62"/>
      <c r="O133" s="62"/>
      <c r="P133" s="6"/>
      <c r="Q133" s="6"/>
      <c r="R133" s="6"/>
      <c r="S133" s="6"/>
    </row>
    <row r="134" spans="1:19" ht="15.75">
      <c r="A134" s="176"/>
      <c r="B134" s="176"/>
      <c r="C134" s="176"/>
      <c r="D134" s="66"/>
      <c r="E134" s="125" t="s">
        <v>177</v>
      </c>
      <c r="F134" s="67">
        <v>109</v>
      </c>
      <c r="G134" s="71"/>
      <c r="H134" s="69"/>
      <c r="I134" s="69"/>
      <c r="J134" s="6"/>
      <c r="K134" s="69"/>
      <c r="L134" s="69"/>
      <c r="M134" s="6"/>
      <c r="N134" s="62"/>
      <c r="O134" s="62"/>
      <c r="P134" s="6"/>
      <c r="Q134" s="6"/>
      <c r="R134" s="6"/>
      <c r="S134" s="6"/>
    </row>
    <row r="135" spans="1:19" ht="15.75">
      <c r="A135" s="176"/>
      <c r="B135" s="176"/>
      <c r="C135" s="176"/>
      <c r="D135" s="66"/>
      <c r="E135" s="125" t="s">
        <v>178</v>
      </c>
      <c r="F135" s="67">
        <v>110</v>
      </c>
      <c r="G135" s="71"/>
      <c r="H135" s="69"/>
      <c r="I135" s="69"/>
      <c r="J135" s="6"/>
      <c r="K135" s="69"/>
      <c r="L135" s="69"/>
      <c r="M135" s="6"/>
      <c r="N135" s="62"/>
      <c r="O135" s="62"/>
      <c r="P135" s="6"/>
      <c r="Q135" s="6"/>
      <c r="R135" s="6"/>
      <c r="S135" s="6"/>
    </row>
    <row r="136" spans="1:19" ht="15.75">
      <c r="A136" s="176"/>
      <c r="B136" s="176"/>
      <c r="C136" s="176"/>
      <c r="D136" s="185" t="s">
        <v>180</v>
      </c>
      <c r="E136" s="185"/>
      <c r="F136" s="67">
        <v>111</v>
      </c>
      <c r="G136" s="71"/>
      <c r="H136" s="69"/>
      <c r="I136" s="69"/>
      <c r="J136" s="6"/>
      <c r="K136" s="69"/>
      <c r="L136" s="69"/>
      <c r="M136" s="6"/>
      <c r="N136" s="62"/>
      <c r="O136" s="62"/>
      <c r="P136" s="6"/>
      <c r="Q136" s="6"/>
      <c r="R136" s="6"/>
      <c r="S136" s="6"/>
    </row>
    <row r="137" spans="1:19" ht="15.75">
      <c r="A137" s="176"/>
      <c r="B137" s="176"/>
      <c r="C137" s="65"/>
      <c r="D137" s="185" t="s">
        <v>181</v>
      </c>
      <c r="E137" s="185"/>
      <c r="F137" s="67">
        <v>112</v>
      </c>
      <c r="G137" s="71"/>
      <c r="H137" s="69"/>
      <c r="I137" s="69"/>
      <c r="J137" s="6"/>
      <c r="K137" s="69"/>
      <c r="L137" s="69"/>
      <c r="M137" s="6"/>
      <c r="N137" s="62"/>
      <c r="O137" s="62"/>
      <c r="P137" s="6"/>
      <c r="Q137" s="6"/>
      <c r="R137" s="6"/>
      <c r="S137" s="6"/>
    </row>
    <row r="138" spans="1:19" ht="15.75">
      <c r="A138" s="176"/>
      <c r="B138" s="176"/>
      <c r="C138" s="65" t="s">
        <v>182</v>
      </c>
      <c r="D138" s="185" t="s">
        <v>183</v>
      </c>
      <c r="E138" s="185"/>
      <c r="F138" s="67">
        <v>113</v>
      </c>
      <c r="G138" s="117">
        <v>130</v>
      </c>
      <c r="H138" s="69"/>
      <c r="I138" s="69">
        <v>126</v>
      </c>
      <c r="J138" s="6">
        <v>146</v>
      </c>
      <c r="K138" s="69"/>
      <c r="L138" s="69">
        <v>115</v>
      </c>
      <c r="M138" s="6">
        <v>146</v>
      </c>
      <c r="N138" s="62">
        <f>M138/I138*100</f>
        <v>115.87301587301589</v>
      </c>
      <c r="O138" s="62">
        <f>M138/J138*100</f>
        <v>100</v>
      </c>
      <c r="P138" s="6">
        <v>37</v>
      </c>
      <c r="Q138" s="6">
        <v>73</v>
      </c>
      <c r="R138" s="6">
        <v>110</v>
      </c>
      <c r="S138" s="6">
        <v>146</v>
      </c>
    </row>
    <row r="139" spans="1:19" ht="37.5" customHeight="1">
      <c r="A139" s="176"/>
      <c r="B139" s="176"/>
      <c r="C139" s="189" t="s">
        <v>184</v>
      </c>
      <c r="D139" s="189"/>
      <c r="E139" s="189"/>
      <c r="F139" s="126">
        <v>114</v>
      </c>
      <c r="G139" s="116">
        <f>G140+G143+G144+G145+G146+G147</f>
        <v>241</v>
      </c>
      <c r="H139" s="116"/>
      <c r="I139" s="116">
        <f>I140+I143+I144+I145+I146+I147</f>
        <v>224</v>
      </c>
      <c r="J139" s="63">
        <v>425</v>
      </c>
      <c r="K139" s="63"/>
      <c r="L139" s="63">
        <f>L140+L143+L144+L145+L146+L147</f>
        <v>353</v>
      </c>
      <c r="M139" s="63">
        <f>M140+M143+M144+M145+M146+M147</f>
        <v>465</v>
      </c>
      <c r="N139" s="62">
        <f>M139/I139*100</f>
        <v>207.58928571428572</v>
      </c>
      <c r="O139" s="62">
        <f>M139/J139*100</f>
        <v>109.41176470588236</v>
      </c>
      <c r="P139" s="63">
        <f>P140+P143+P144+P145+P146+P147</f>
        <v>216</v>
      </c>
      <c r="Q139" s="63">
        <f>Q140+Q143+Q144+Q145+Q146+Q147</f>
        <v>283</v>
      </c>
      <c r="R139" s="63">
        <f>R140+R143+R144+R145+R146+R147</f>
        <v>351</v>
      </c>
      <c r="S139" s="63">
        <f>S140+S143+S144+S145+S146+S147</f>
        <v>465</v>
      </c>
    </row>
    <row r="140" spans="1:19" ht="15.75">
      <c r="A140" s="176"/>
      <c r="B140" s="176"/>
      <c r="C140" s="65" t="s">
        <v>27</v>
      </c>
      <c r="D140" s="185" t="s">
        <v>185</v>
      </c>
      <c r="E140" s="185"/>
      <c r="F140" s="126">
        <v>115</v>
      </c>
      <c r="G140" s="69">
        <f>G141+G142</f>
        <v>0</v>
      </c>
      <c r="H140" s="69"/>
      <c r="I140" s="69">
        <f>I141+I142</f>
        <v>0</v>
      </c>
      <c r="J140" s="6">
        <f>J141+J142</f>
        <v>0</v>
      </c>
      <c r="K140" s="69"/>
      <c r="L140" s="69"/>
      <c r="M140" s="6">
        <f>M141+M142</f>
        <v>0</v>
      </c>
      <c r="N140" s="62"/>
      <c r="O140" s="62"/>
      <c r="P140" s="6">
        <f>P141+P142</f>
        <v>0</v>
      </c>
      <c r="Q140" s="6">
        <f>Q141+Q142</f>
        <v>0</v>
      </c>
      <c r="R140" s="6">
        <f>R141+R142</f>
        <v>0</v>
      </c>
      <c r="S140" s="6">
        <f>S141+S142</f>
        <v>0</v>
      </c>
    </row>
    <row r="141" spans="1:19" ht="15.75">
      <c r="A141" s="176"/>
      <c r="B141" s="176"/>
      <c r="C141" s="65"/>
      <c r="D141" s="185" t="s">
        <v>186</v>
      </c>
      <c r="E141" s="185"/>
      <c r="F141" s="67">
        <v>116</v>
      </c>
      <c r="G141" s="71"/>
      <c r="H141" s="69"/>
      <c r="I141" s="69"/>
      <c r="J141" s="6"/>
      <c r="K141" s="69"/>
      <c r="L141" s="69"/>
      <c r="M141" s="6"/>
      <c r="N141" s="62"/>
      <c r="O141" s="62"/>
      <c r="P141" s="6"/>
      <c r="Q141" s="6"/>
      <c r="R141" s="6"/>
      <c r="S141" s="6"/>
    </row>
    <row r="142" spans="1:19" ht="15.75">
      <c r="A142" s="176"/>
      <c r="B142" s="176"/>
      <c r="C142" s="65"/>
      <c r="D142" s="185" t="s">
        <v>187</v>
      </c>
      <c r="E142" s="185"/>
      <c r="F142" s="67">
        <v>117</v>
      </c>
      <c r="G142" s="71"/>
      <c r="H142" s="69"/>
      <c r="I142" s="69"/>
      <c r="J142" s="6"/>
      <c r="K142" s="69"/>
      <c r="L142" s="69"/>
      <c r="M142" s="6"/>
      <c r="N142" s="62"/>
      <c r="O142" s="62"/>
      <c r="P142" s="6"/>
      <c r="Q142" s="6"/>
      <c r="R142" s="6"/>
      <c r="S142" s="6"/>
    </row>
    <row r="143" spans="1:19" ht="15.75">
      <c r="A143" s="176"/>
      <c r="B143" s="176"/>
      <c r="C143" s="65" t="s">
        <v>37</v>
      </c>
      <c r="D143" s="185" t="s">
        <v>188</v>
      </c>
      <c r="E143" s="185"/>
      <c r="F143" s="126">
        <v>118</v>
      </c>
      <c r="G143" s="71"/>
      <c r="H143" s="69"/>
      <c r="I143" s="69"/>
      <c r="J143" s="6"/>
      <c r="K143" s="69"/>
      <c r="L143" s="69"/>
      <c r="M143" s="63">
        <v>40</v>
      </c>
      <c r="N143" s="62"/>
      <c r="O143" s="62"/>
      <c r="P143" s="6"/>
      <c r="Q143" s="6"/>
      <c r="R143" s="6"/>
      <c r="S143" s="63">
        <v>40</v>
      </c>
    </row>
    <row r="144" spans="1:19" ht="15.75">
      <c r="A144" s="176"/>
      <c r="B144" s="176"/>
      <c r="C144" s="65" t="s">
        <v>39</v>
      </c>
      <c r="D144" s="185" t="s">
        <v>189</v>
      </c>
      <c r="E144" s="185"/>
      <c r="F144" s="126">
        <v>119</v>
      </c>
      <c r="G144" s="71"/>
      <c r="H144" s="69"/>
      <c r="I144" s="69"/>
      <c r="J144" s="6"/>
      <c r="K144" s="69"/>
      <c r="L144" s="69"/>
      <c r="M144" s="6"/>
      <c r="N144" s="62"/>
      <c r="O144" s="62"/>
      <c r="P144" s="6"/>
      <c r="Q144" s="6"/>
      <c r="R144" s="6"/>
      <c r="S144" s="6"/>
    </row>
    <row r="145" spans="1:19" ht="15.75">
      <c r="A145" s="176"/>
      <c r="B145" s="176"/>
      <c r="C145" s="65" t="s">
        <v>45</v>
      </c>
      <c r="D145" s="185" t="s">
        <v>144</v>
      </c>
      <c r="E145" s="185"/>
      <c r="F145" s="126">
        <v>120</v>
      </c>
      <c r="G145" s="71">
        <v>20</v>
      </c>
      <c r="H145" s="69"/>
      <c r="I145" s="69">
        <v>6</v>
      </c>
      <c r="J145" s="6">
        <v>100</v>
      </c>
      <c r="K145" s="69"/>
      <c r="L145" s="69">
        <v>73</v>
      </c>
      <c r="M145" s="6">
        <v>100</v>
      </c>
      <c r="N145" s="62">
        <f>M145/I145*100</f>
        <v>1666.6666666666667</v>
      </c>
      <c r="O145" s="62">
        <f>M145/J145*100</f>
        <v>100</v>
      </c>
      <c r="P145" s="6">
        <v>85</v>
      </c>
      <c r="Q145" s="6">
        <v>90</v>
      </c>
      <c r="R145" s="6">
        <v>95</v>
      </c>
      <c r="S145" s="6">
        <v>100</v>
      </c>
    </row>
    <row r="146" spans="1:19" ht="23.25" customHeight="1">
      <c r="A146" s="176"/>
      <c r="B146" s="176"/>
      <c r="C146" s="127" t="s">
        <v>47</v>
      </c>
      <c r="D146" s="185" t="s">
        <v>190</v>
      </c>
      <c r="E146" s="185"/>
      <c r="F146" s="126">
        <v>121</v>
      </c>
      <c r="G146" s="71">
        <v>220</v>
      </c>
      <c r="H146" s="69"/>
      <c r="I146" s="69">
        <v>219</v>
      </c>
      <c r="J146" s="6">
        <v>260</v>
      </c>
      <c r="K146" s="69"/>
      <c r="L146" s="69">
        <v>216</v>
      </c>
      <c r="M146" s="6">
        <v>260</v>
      </c>
      <c r="N146" s="62">
        <f>M146/I146*100</f>
        <v>118.7214611872146</v>
      </c>
      <c r="O146" s="62">
        <f>M146/J146*100</f>
        <v>100</v>
      </c>
      <c r="P146" s="6">
        <v>63</v>
      </c>
      <c r="Q146" s="6">
        <v>125</v>
      </c>
      <c r="R146" s="6">
        <v>188</v>
      </c>
      <c r="S146" s="6">
        <v>260</v>
      </c>
    </row>
    <row r="147" spans="1:19" ht="28.5" customHeight="1">
      <c r="A147" s="176"/>
      <c r="B147" s="176"/>
      <c r="C147" s="100" t="s">
        <v>191</v>
      </c>
      <c r="D147" s="190" t="s">
        <v>192</v>
      </c>
      <c r="E147" s="190"/>
      <c r="F147" s="126">
        <v>122</v>
      </c>
      <c r="G147" s="69">
        <f>G148-G151</f>
        <v>1</v>
      </c>
      <c r="H147" s="69"/>
      <c r="I147" s="69">
        <f>I148-I151</f>
        <v>-1</v>
      </c>
      <c r="J147" s="6">
        <v>65</v>
      </c>
      <c r="K147" s="6">
        <f>K148-K151</f>
        <v>0</v>
      </c>
      <c r="L147" s="6">
        <f>L148-L151</f>
        <v>64</v>
      </c>
      <c r="M147" s="6">
        <f>M148-M151</f>
        <v>65</v>
      </c>
      <c r="N147" s="62">
        <f>M147/I147*100</f>
        <v>-6500</v>
      </c>
      <c r="O147" s="62">
        <f>M147/J147*100</f>
        <v>100</v>
      </c>
      <c r="P147" s="6">
        <f>P148-P151</f>
        <v>68</v>
      </c>
      <c r="Q147" s="6">
        <f>Q148-Q151</f>
        <v>68</v>
      </c>
      <c r="R147" s="6">
        <f>R148-R151</f>
        <v>68</v>
      </c>
      <c r="S147" s="6">
        <f>S148-S151</f>
        <v>65</v>
      </c>
    </row>
    <row r="148" spans="1:19" ht="15.75">
      <c r="A148" s="176"/>
      <c r="B148" s="65"/>
      <c r="C148" s="112"/>
      <c r="D148" s="128" t="s">
        <v>51</v>
      </c>
      <c r="E148" s="129" t="s">
        <v>193</v>
      </c>
      <c r="F148" s="67">
        <v>123</v>
      </c>
      <c r="G148" s="71">
        <v>3</v>
      </c>
      <c r="H148" s="69"/>
      <c r="I148" s="69">
        <v>53</v>
      </c>
      <c r="J148" s="6">
        <v>69</v>
      </c>
      <c r="K148" s="69"/>
      <c r="L148" s="69">
        <v>68</v>
      </c>
      <c r="M148" s="6">
        <v>69</v>
      </c>
      <c r="N148" s="62">
        <f>M148/I148*100</f>
        <v>130.18867924528303</v>
      </c>
      <c r="O148" s="62">
        <f>M148/J148*100</f>
        <v>100</v>
      </c>
      <c r="P148" s="6">
        <v>68</v>
      </c>
      <c r="Q148" s="6">
        <v>68</v>
      </c>
      <c r="R148" s="6">
        <v>68</v>
      </c>
      <c r="S148" s="6">
        <v>69</v>
      </c>
    </row>
    <row r="149" spans="1:19" ht="25.5">
      <c r="A149" s="176"/>
      <c r="B149" s="65"/>
      <c r="C149" s="130"/>
      <c r="D149" s="128" t="s">
        <v>194</v>
      </c>
      <c r="E149" s="125" t="s">
        <v>195</v>
      </c>
      <c r="F149" s="67">
        <v>124</v>
      </c>
      <c r="G149" s="71"/>
      <c r="H149" s="69"/>
      <c r="I149" s="69"/>
      <c r="J149" s="6"/>
      <c r="K149" s="69"/>
      <c r="L149" s="69">
        <v>68</v>
      </c>
      <c r="M149" s="6"/>
      <c r="N149" s="62"/>
      <c r="O149" s="62"/>
      <c r="P149" s="6"/>
      <c r="Q149" s="6"/>
      <c r="R149" s="6"/>
      <c r="S149" s="6"/>
    </row>
    <row r="150" spans="1:19" ht="25.5">
      <c r="A150" s="176"/>
      <c r="B150" s="65"/>
      <c r="C150" s="130"/>
      <c r="D150" s="128" t="s">
        <v>196</v>
      </c>
      <c r="E150" s="131" t="s">
        <v>197</v>
      </c>
      <c r="F150" s="67">
        <v>125</v>
      </c>
      <c r="G150" s="71"/>
      <c r="H150" s="69"/>
      <c r="I150" s="69"/>
      <c r="J150" s="6"/>
      <c r="K150" s="69"/>
      <c r="L150" s="69"/>
      <c r="M150" s="6"/>
      <c r="N150" s="62"/>
      <c r="O150" s="62"/>
      <c r="P150" s="6"/>
      <c r="Q150" s="6"/>
      <c r="R150" s="6"/>
      <c r="S150" s="6"/>
    </row>
    <row r="151" spans="1:19" ht="25.5">
      <c r="A151" s="176"/>
      <c r="B151" s="65"/>
      <c r="C151" s="130"/>
      <c r="D151" s="128" t="s">
        <v>53</v>
      </c>
      <c r="E151" s="129" t="s">
        <v>198</v>
      </c>
      <c r="F151" s="67">
        <v>126</v>
      </c>
      <c r="G151" s="71">
        <v>2</v>
      </c>
      <c r="H151" s="71"/>
      <c r="I151" s="71">
        <v>54</v>
      </c>
      <c r="J151" s="71">
        <v>4</v>
      </c>
      <c r="K151" s="71"/>
      <c r="L151" s="71">
        <v>4</v>
      </c>
      <c r="M151" s="71">
        <v>4</v>
      </c>
      <c r="N151" s="62">
        <f>M151/I151*100</f>
        <v>7.4074074074074066</v>
      </c>
      <c r="O151" s="62">
        <f>M151/J151*100</f>
        <v>100</v>
      </c>
      <c r="P151" s="71">
        <v>0</v>
      </c>
      <c r="Q151" s="71">
        <v>0</v>
      </c>
      <c r="R151" s="71">
        <v>0</v>
      </c>
      <c r="S151" s="71">
        <v>4</v>
      </c>
    </row>
    <row r="152" spans="1:19" ht="25.5">
      <c r="A152" s="176"/>
      <c r="B152" s="65"/>
      <c r="C152" s="65"/>
      <c r="D152" s="66" t="s">
        <v>199</v>
      </c>
      <c r="E152" s="66" t="s">
        <v>200</v>
      </c>
      <c r="F152" s="67">
        <v>127</v>
      </c>
      <c r="G152" s="69">
        <f>G153+G154+G155</f>
        <v>2</v>
      </c>
      <c r="H152" s="69"/>
      <c r="I152" s="69">
        <f>I153+I154+I155</f>
        <v>54</v>
      </c>
      <c r="J152" s="6">
        <v>4</v>
      </c>
      <c r="K152" s="69"/>
      <c r="L152" s="69">
        <v>4</v>
      </c>
      <c r="M152" s="6">
        <f>M153+M154+M155</f>
        <v>4</v>
      </c>
      <c r="N152" s="62">
        <f>M152/I152*100</f>
        <v>7.4074074074074066</v>
      </c>
      <c r="O152" s="62">
        <f>M152/J152*100</f>
        <v>100</v>
      </c>
      <c r="P152" s="6">
        <f>P153+P154+P155</f>
        <v>0</v>
      </c>
      <c r="Q152" s="6">
        <v>0</v>
      </c>
      <c r="R152" s="6">
        <v>0</v>
      </c>
      <c r="S152" s="6">
        <v>4</v>
      </c>
    </row>
    <row r="153" spans="1:19" ht="15.75">
      <c r="A153" s="176"/>
      <c r="B153" s="65"/>
      <c r="C153" s="65"/>
      <c r="D153" s="66"/>
      <c r="E153" s="66" t="s">
        <v>201</v>
      </c>
      <c r="F153" s="67">
        <v>128</v>
      </c>
      <c r="G153" s="71"/>
      <c r="H153" s="69"/>
      <c r="I153" s="69"/>
      <c r="J153" s="6"/>
      <c r="K153" s="69"/>
      <c r="L153" s="69"/>
      <c r="M153" s="6"/>
      <c r="N153" s="62"/>
      <c r="O153" s="62"/>
      <c r="P153" s="6"/>
      <c r="Q153" s="6"/>
      <c r="R153" s="6"/>
      <c r="S153" s="6"/>
    </row>
    <row r="154" spans="1:19" ht="25.5">
      <c r="A154" s="176"/>
      <c r="B154" s="65"/>
      <c r="C154" s="65"/>
      <c r="D154" s="66"/>
      <c r="E154" s="66" t="s">
        <v>202</v>
      </c>
      <c r="F154" s="67">
        <v>129</v>
      </c>
      <c r="G154" s="71"/>
      <c r="H154" s="69"/>
      <c r="I154" s="69"/>
      <c r="J154" s="6"/>
      <c r="K154" s="69"/>
      <c r="L154" s="69"/>
      <c r="M154" s="6"/>
      <c r="N154" s="62"/>
      <c r="O154" s="62"/>
      <c r="P154" s="6"/>
      <c r="Q154" s="6"/>
      <c r="R154" s="6"/>
      <c r="S154" s="6"/>
    </row>
    <row r="155" spans="1:19" ht="15.75">
      <c r="A155" s="176"/>
      <c r="B155" s="65"/>
      <c r="C155" s="65"/>
      <c r="D155" s="66"/>
      <c r="E155" s="132" t="s">
        <v>203</v>
      </c>
      <c r="F155" s="67">
        <v>130</v>
      </c>
      <c r="G155" s="71">
        <v>2</v>
      </c>
      <c r="H155" s="69"/>
      <c r="I155" s="69">
        <v>54</v>
      </c>
      <c r="J155" s="6">
        <v>4</v>
      </c>
      <c r="K155" s="69"/>
      <c r="L155" s="69">
        <v>4</v>
      </c>
      <c r="M155" s="6">
        <v>4</v>
      </c>
      <c r="N155" s="62">
        <f>M155/I155*100</f>
        <v>7.4074074074074066</v>
      </c>
      <c r="O155" s="62">
        <f>M155/J155*100</f>
        <v>100</v>
      </c>
      <c r="P155" s="6">
        <v>0</v>
      </c>
      <c r="Q155" s="6">
        <v>0</v>
      </c>
      <c r="R155" s="6">
        <v>0</v>
      </c>
      <c r="S155" s="6">
        <v>4</v>
      </c>
    </row>
    <row r="156" spans="1:19" ht="15.75">
      <c r="A156" s="176"/>
      <c r="B156" s="65">
        <v>2</v>
      </c>
      <c r="C156" s="65"/>
      <c r="D156" s="185" t="s">
        <v>204</v>
      </c>
      <c r="E156" s="185"/>
      <c r="F156" s="67">
        <v>131</v>
      </c>
      <c r="G156" s="69">
        <v>10</v>
      </c>
      <c r="H156" s="69"/>
      <c r="I156" s="69">
        <v>0</v>
      </c>
      <c r="J156" s="6">
        <v>2</v>
      </c>
      <c r="K156" s="69"/>
      <c r="L156" s="69">
        <v>0</v>
      </c>
      <c r="M156" s="6">
        <v>2</v>
      </c>
      <c r="N156" s="62" t="e">
        <f>M156/I156*100</f>
        <v>#DIV/0!</v>
      </c>
      <c r="O156" s="62">
        <f>M156/J156*100</f>
        <v>100</v>
      </c>
      <c r="P156" s="6">
        <v>2</v>
      </c>
      <c r="Q156" s="6">
        <v>2</v>
      </c>
      <c r="R156" s="6">
        <v>2</v>
      </c>
      <c r="S156" s="6">
        <v>2</v>
      </c>
    </row>
    <row r="157" spans="1:19" ht="15.75">
      <c r="A157" s="176"/>
      <c r="B157" s="176"/>
      <c r="C157" s="65" t="s">
        <v>27</v>
      </c>
      <c r="D157" s="185" t="s">
        <v>205</v>
      </c>
      <c r="E157" s="185"/>
      <c r="F157" s="67">
        <v>132</v>
      </c>
      <c r="G157" s="69">
        <v>10</v>
      </c>
      <c r="H157" s="69"/>
      <c r="I157" s="69">
        <v>0</v>
      </c>
      <c r="J157" s="6">
        <v>2</v>
      </c>
      <c r="K157" s="69"/>
      <c r="L157" s="69">
        <v>0</v>
      </c>
      <c r="M157" s="6">
        <v>2</v>
      </c>
      <c r="N157" s="62" t="e">
        <f>M157/I157*100</f>
        <v>#DIV/0!</v>
      </c>
      <c r="O157" s="62">
        <f>M157/J157*100</f>
        <v>100</v>
      </c>
      <c r="P157" s="6">
        <v>2</v>
      </c>
      <c r="Q157" s="6">
        <v>2</v>
      </c>
      <c r="R157" s="6">
        <v>2</v>
      </c>
      <c r="S157" s="6">
        <v>2</v>
      </c>
    </row>
    <row r="158" spans="1:19" ht="15.75">
      <c r="A158" s="176"/>
      <c r="B158" s="176"/>
      <c r="C158" s="65"/>
      <c r="D158" s="66" t="s">
        <v>29</v>
      </c>
      <c r="E158" s="66" t="s">
        <v>206</v>
      </c>
      <c r="F158" s="67">
        <v>133</v>
      </c>
      <c r="G158" s="68">
        <v>10</v>
      </c>
      <c r="H158" s="69"/>
      <c r="I158" s="69">
        <v>0</v>
      </c>
      <c r="J158" s="6">
        <v>2</v>
      </c>
      <c r="K158" s="69"/>
      <c r="L158" s="69">
        <v>0</v>
      </c>
      <c r="M158" s="6">
        <v>2</v>
      </c>
      <c r="N158" s="62" t="e">
        <f>M158/I158*100</f>
        <v>#DIV/0!</v>
      </c>
      <c r="O158" s="62">
        <f>M158/J158*100</f>
        <v>100</v>
      </c>
      <c r="P158" s="6">
        <v>2</v>
      </c>
      <c r="Q158" s="6">
        <v>2</v>
      </c>
      <c r="R158" s="6">
        <v>2</v>
      </c>
      <c r="S158" s="6">
        <v>2</v>
      </c>
    </row>
    <row r="159" spans="1:19" ht="15.75">
      <c r="A159" s="176"/>
      <c r="B159" s="176"/>
      <c r="C159" s="65"/>
      <c r="D159" s="66" t="s">
        <v>31</v>
      </c>
      <c r="E159" s="66" t="s">
        <v>207</v>
      </c>
      <c r="F159" s="67">
        <v>134</v>
      </c>
      <c r="G159" s="68"/>
      <c r="H159" s="69"/>
      <c r="I159" s="69"/>
      <c r="J159" s="6"/>
      <c r="K159" s="69"/>
      <c r="L159" s="69"/>
      <c r="M159" s="6"/>
      <c r="N159" s="62"/>
      <c r="O159" s="62"/>
      <c r="P159" s="6"/>
      <c r="Q159" s="6"/>
      <c r="R159" s="6"/>
      <c r="S159" s="6"/>
    </row>
    <row r="160" spans="1:19" ht="15.75">
      <c r="A160" s="176"/>
      <c r="B160" s="176"/>
      <c r="C160" s="65" t="s">
        <v>37</v>
      </c>
      <c r="D160" s="185" t="s">
        <v>208</v>
      </c>
      <c r="E160" s="185"/>
      <c r="F160" s="67">
        <v>135</v>
      </c>
      <c r="G160" s="68"/>
      <c r="H160" s="69"/>
      <c r="I160" s="69"/>
      <c r="J160" s="6"/>
      <c r="K160" s="69"/>
      <c r="L160" s="69"/>
      <c r="M160" s="6"/>
      <c r="N160" s="62"/>
      <c r="O160" s="62"/>
      <c r="P160" s="6"/>
      <c r="Q160" s="6"/>
      <c r="R160" s="6"/>
      <c r="S160" s="6"/>
    </row>
    <row r="161" spans="1:19" ht="15.75">
      <c r="A161" s="176"/>
      <c r="B161" s="176"/>
      <c r="C161" s="65"/>
      <c r="D161" s="66" t="s">
        <v>76</v>
      </c>
      <c r="E161" s="66" t="s">
        <v>206</v>
      </c>
      <c r="F161" s="67">
        <v>136</v>
      </c>
      <c r="G161" s="68"/>
      <c r="H161" s="69"/>
      <c r="I161" s="69"/>
      <c r="J161" s="6"/>
      <c r="K161" s="69"/>
      <c r="L161" s="69"/>
      <c r="M161" s="6"/>
      <c r="N161" s="62"/>
      <c r="O161" s="62"/>
      <c r="P161" s="6"/>
      <c r="Q161" s="6"/>
      <c r="R161" s="6"/>
      <c r="S161" s="6"/>
    </row>
    <row r="162" spans="1:19" ht="15.75">
      <c r="A162" s="176"/>
      <c r="B162" s="176"/>
      <c r="C162" s="65"/>
      <c r="D162" s="66" t="s">
        <v>78</v>
      </c>
      <c r="E162" s="66" t="s">
        <v>207</v>
      </c>
      <c r="F162" s="67">
        <v>137</v>
      </c>
      <c r="G162" s="68"/>
      <c r="H162" s="69"/>
      <c r="I162" s="69"/>
      <c r="J162" s="6"/>
      <c r="K162" s="69"/>
      <c r="L162" s="69"/>
      <c r="M162" s="6"/>
      <c r="N162" s="62"/>
      <c r="O162" s="62"/>
      <c r="P162" s="6"/>
      <c r="Q162" s="6"/>
      <c r="R162" s="6"/>
      <c r="S162" s="6"/>
    </row>
    <row r="163" spans="1:19" ht="15.75">
      <c r="A163" s="176"/>
      <c r="B163" s="176"/>
      <c r="C163" s="65" t="s">
        <v>39</v>
      </c>
      <c r="D163" s="185" t="s">
        <v>209</v>
      </c>
      <c r="E163" s="185"/>
      <c r="F163" s="67">
        <v>138</v>
      </c>
      <c r="G163" s="68"/>
      <c r="H163" s="69"/>
      <c r="I163" s="69"/>
      <c r="J163" s="6"/>
      <c r="K163" s="69"/>
      <c r="L163" s="69"/>
      <c r="M163" s="6"/>
      <c r="N163" s="62"/>
      <c r="O163" s="62"/>
      <c r="P163" s="6"/>
      <c r="Q163" s="6"/>
      <c r="R163" s="6"/>
      <c r="S163" s="6"/>
    </row>
    <row r="164" spans="1:19" ht="15.75">
      <c r="A164" s="176"/>
      <c r="B164" s="65">
        <v>3</v>
      </c>
      <c r="C164" s="65"/>
      <c r="D164" s="185" t="s">
        <v>210</v>
      </c>
      <c r="E164" s="185"/>
      <c r="F164" s="67">
        <v>139</v>
      </c>
      <c r="G164" s="68"/>
      <c r="H164" s="69"/>
      <c r="I164" s="69"/>
      <c r="J164" s="6"/>
      <c r="K164" s="69"/>
      <c r="L164" s="69"/>
      <c r="M164" s="6"/>
      <c r="N164" s="62"/>
      <c r="O164" s="62"/>
      <c r="P164" s="6"/>
      <c r="Q164" s="6"/>
      <c r="R164" s="6"/>
      <c r="S164" s="6"/>
    </row>
    <row r="165" spans="1:19" ht="15.75">
      <c r="A165" s="65" t="s">
        <v>211</v>
      </c>
      <c r="B165" s="65"/>
      <c r="C165" s="65"/>
      <c r="D165" s="185" t="s">
        <v>212</v>
      </c>
      <c r="E165" s="185"/>
      <c r="F165" s="126">
        <v>140</v>
      </c>
      <c r="G165" s="69">
        <f>G25-G53</f>
        <v>220</v>
      </c>
      <c r="H165" s="69"/>
      <c r="I165" s="69">
        <f>I25-I53</f>
        <v>584</v>
      </c>
      <c r="J165" s="6">
        <f>J25-J53</f>
        <v>230</v>
      </c>
      <c r="K165" s="6"/>
      <c r="L165" s="6">
        <f>L25-L53</f>
        <v>480</v>
      </c>
      <c r="M165" s="6">
        <f>M25-M53</f>
        <v>230</v>
      </c>
      <c r="N165" s="62">
        <f>M165/I165*100</f>
        <v>39.38356164383562</v>
      </c>
      <c r="O165" s="62">
        <f>M165/J165*100</f>
        <v>100</v>
      </c>
      <c r="P165" s="6">
        <f>P25-P53</f>
        <v>-479</v>
      </c>
      <c r="Q165" s="6">
        <f>Q25-Q53</f>
        <v>-95</v>
      </c>
      <c r="R165" s="6">
        <f>R25-R53</f>
        <v>379</v>
      </c>
      <c r="S165" s="6">
        <f>S25-S53</f>
        <v>230</v>
      </c>
    </row>
    <row r="166" spans="1:19" ht="15.75">
      <c r="A166" s="133"/>
      <c r="B166" s="133"/>
      <c r="C166" s="133"/>
      <c r="D166" s="134"/>
      <c r="E166" s="134" t="s">
        <v>213</v>
      </c>
      <c r="F166" s="67">
        <v>141</v>
      </c>
      <c r="G166" s="135"/>
      <c r="H166" s="136"/>
      <c r="I166" s="136"/>
      <c r="J166" s="137"/>
      <c r="K166" s="136"/>
      <c r="L166" s="136"/>
      <c r="M166" s="137"/>
      <c r="N166" s="62"/>
      <c r="O166" s="62"/>
      <c r="P166" s="137"/>
      <c r="Q166" s="137"/>
      <c r="R166" s="137"/>
      <c r="S166" s="137"/>
    </row>
    <row r="167" spans="1:19" ht="15.75">
      <c r="A167" s="133"/>
      <c r="B167" s="133"/>
      <c r="C167" s="133"/>
      <c r="D167" s="134"/>
      <c r="E167" s="134" t="s">
        <v>214</v>
      </c>
      <c r="F167" s="67">
        <v>142</v>
      </c>
      <c r="G167" s="135"/>
      <c r="H167" s="136"/>
      <c r="I167" s="136"/>
      <c r="J167" s="137"/>
      <c r="K167" s="136"/>
      <c r="L167" s="136"/>
      <c r="M167" s="137"/>
      <c r="N167" s="62"/>
      <c r="O167" s="62"/>
      <c r="P167" s="137"/>
      <c r="Q167" s="137"/>
      <c r="R167" s="137"/>
      <c r="S167" s="137"/>
    </row>
    <row r="168" spans="1:19" ht="15.75">
      <c r="A168" s="138" t="s">
        <v>215</v>
      </c>
      <c r="B168" s="139"/>
      <c r="C168" s="139"/>
      <c r="D168" s="181" t="s">
        <v>216</v>
      </c>
      <c r="E168" s="181"/>
      <c r="F168" s="67">
        <v>143</v>
      </c>
      <c r="G168" s="141">
        <v>35</v>
      </c>
      <c r="H168" s="141"/>
      <c r="I168" s="141">
        <v>82</v>
      </c>
      <c r="J168" s="141">
        <v>35</v>
      </c>
      <c r="K168" s="141"/>
      <c r="L168" s="141">
        <v>27</v>
      </c>
      <c r="M168" s="141">
        <v>35</v>
      </c>
      <c r="N168" s="62">
        <f>M168/I168*100</f>
        <v>42.68292682926829</v>
      </c>
      <c r="O168" s="62">
        <f>M168/J168*100</f>
        <v>100</v>
      </c>
      <c r="P168" s="141">
        <v>0</v>
      </c>
      <c r="Q168" s="141">
        <v>0</v>
      </c>
      <c r="R168" s="141">
        <v>61</v>
      </c>
      <c r="S168" s="141">
        <v>35</v>
      </c>
    </row>
    <row r="169" spans="1:19" ht="15.75">
      <c r="A169" s="142" t="s">
        <v>217</v>
      </c>
      <c r="B169" s="143"/>
      <c r="C169" s="144"/>
      <c r="D169" s="188" t="s">
        <v>218</v>
      </c>
      <c r="E169" s="188"/>
      <c r="F169" s="67"/>
      <c r="G169" s="135"/>
      <c r="H169" s="145"/>
      <c r="I169" s="145"/>
      <c r="J169" s="146"/>
      <c r="K169" s="145"/>
      <c r="L169" s="145"/>
      <c r="M169" s="146"/>
      <c r="N169" s="62"/>
      <c r="O169" s="62"/>
      <c r="P169" s="146"/>
      <c r="Q169" s="146"/>
      <c r="R169" s="146"/>
      <c r="S169" s="146"/>
    </row>
    <row r="170" spans="1:19" ht="15.75">
      <c r="A170" s="147"/>
      <c r="B170" s="143">
        <v>1</v>
      </c>
      <c r="C170" s="144"/>
      <c r="D170" s="185" t="s">
        <v>219</v>
      </c>
      <c r="E170" s="185"/>
      <c r="F170" s="67">
        <v>144</v>
      </c>
      <c r="G170" s="145">
        <f>G26</f>
        <v>13183</v>
      </c>
      <c r="H170" s="145"/>
      <c r="I170" s="145">
        <f>I26</f>
        <v>12344</v>
      </c>
      <c r="J170" s="146">
        <f>J26</f>
        <v>14300</v>
      </c>
      <c r="K170" s="146"/>
      <c r="L170" s="146">
        <f>L26</f>
        <v>10390</v>
      </c>
      <c r="M170" s="146">
        <f>M26</f>
        <v>14300</v>
      </c>
      <c r="N170" s="62">
        <f>M170/I170*100</f>
        <v>115.84575502268308</v>
      </c>
      <c r="O170" s="62">
        <f>M170/J170*100</f>
        <v>100</v>
      </c>
      <c r="P170" s="146">
        <f>P26</f>
        <v>3189</v>
      </c>
      <c r="Q170" s="146">
        <f>Q26</f>
        <v>7121</v>
      </c>
      <c r="R170" s="146">
        <f>R26</f>
        <v>11204</v>
      </c>
      <c r="S170" s="146">
        <f>S26</f>
        <v>14300</v>
      </c>
    </row>
    <row r="171" spans="1:19" ht="15.75">
      <c r="A171" s="147"/>
      <c r="B171" s="143"/>
      <c r="C171" s="144" t="s">
        <v>27</v>
      </c>
      <c r="D171" s="185" t="s">
        <v>220</v>
      </c>
      <c r="E171" s="185"/>
      <c r="F171" s="67">
        <v>145</v>
      </c>
      <c r="G171" s="135"/>
      <c r="H171" s="145"/>
      <c r="I171" s="145"/>
      <c r="J171" s="146"/>
      <c r="K171" s="145"/>
      <c r="L171" s="145"/>
      <c r="M171" s="146"/>
      <c r="N171" s="62"/>
      <c r="O171" s="62"/>
      <c r="P171" s="146"/>
      <c r="Q171" s="146"/>
      <c r="R171" s="146"/>
      <c r="S171" s="146"/>
    </row>
    <row r="172" spans="1:19" ht="30" customHeight="1">
      <c r="A172" s="147"/>
      <c r="B172" s="143"/>
      <c r="C172" s="144" t="s">
        <v>37</v>
      </c>
      <c r="D172" s="186" t="s">
        <v>221</v>
      </c>
      <c r="E172" s="186"/>
      <c r="F172" s="67">
        <v>146</v>
      </c>
      <c r="G172" s="135"/>
      <c r="H172" s="145"/>
      <c r="I172" s="145"/>
      <c r="J172" s="146"/>
      <c r="K172" s="145"/>
      <c r="L172" s="145"/>
      <c r="M172" s="146"/>
      <c r="N172" s="62"/>
      <c r="O172" s="62"/>
      <c r="P172" s="146"/>
      <c r="Q172" s="146"/>
      <c r="R172" s="146"/>
      <c r="S172" s="146"/>
    </row>
    <row r="173" spans="1:19" ht="28.5" customHeight="1">
      <c r="A173" s="147"/>
      <c r="B173" s="148">
        <v>2</v>
      </c>
      <c r="C173" s="144"/>
      <c r="D173" s="189" t="s">
        <v>222</v>
      </c>
      <c r="E173" s="189"/>
      <c r="F173" s="67">
        <v>147</v>
      </c>
      <c r="G173" s="145">
        <f>G112</f>
        <v>6578</v>
      </c>
      <c r="H173" s="145"/>
      <c r="I173" s="145">
        <f>I112</f>
        <v>6111</v>
      </c>
      <c r="J173" s="146">
        <f>J112</f>
        <v>7625</v>
      </c>
      <c r="K173" s="146"/>
      <c r="L173" s="146">
        <f>L112</f>
        <v>5585</v>
      </c>
      <c r="M173" s="146">
        <f>M112</f>
        <v>7625</v>
      </c>
      <c r="N173" s="62">
        <f>M173/I173*100</f>
        <v>124.77499590901652</v>
      </c>
      <c r="O173" s="62">
        <f>M173/J173*100</f>
        <v>100</v>
      </c>
      <c r="P173" s="146">
        <f>P112</f>
        <v>1837</v>
      </c>
      <c r="Q173" s="146">
        <f>Q112</f>
        <v>3700</v>
      </c>
      <c r="R173" s="146">
        <f>R112</f>
        <v>5719</v>
      </c>
      <c r="S173" s="146">
        <f>S112</f>
        <v>7625</v>
      </c>
    </row>
    <row r="174" spans="1:19" ht="15.75">
      <c r="A174" s="147"/>
      <c r="B174" s="148"/>
      <c r="C174" s="144" t="s">
        <v>27</v>
      </c>
      <c r="D174" s="174"/>
      <c r="E174" s="174"/>
      <c r="F174" s="67">
        <v>148</v>
      </c>
      <c r="G174" s="141"/>
      <c r="H174" s="145"/>
      <c r="I174" s="145"/>
      <c r="J174" s="146"/>
      <c r="K174" s="145"/>
      <c r="L174" s="145"/>
      <c r="M174" s="146"/>
      <c r="N174" s="62"/>
      <c r="O174" s="62"/>
      <c r="P174" s="146"/>
      <c r="Q174" s="146"/>
      <c r="R174" s="146"/>
      <c r="S174" s="146"/>
    </row>
    <row r="175" spans="1:19" ht="15.75">
      <c r="A175" s="147"/>
      <c r="B175" s="148"/>
      <c r="C175" s="144" t="s">
        <v>37</v>
      </c>
      <c r="D175" s="174"/>
      <c r="E175" s="174"/>
      <c r="F175" s="67">
        <v>149</v>
      </c>
      <c r="G175" s="135"/>
      <c r="H175" s="145"/>
      <c r="I175" s="145"/>
      <c r="J175" s="146"/>
      <c r="K175" s="145"/>
      <c r="L175" s="145"/>
      <c r="M175" s="146"/>
      <c r="N175" s="62"/>
      <c r="O175" s="62"/>
      <c r="P175" s="146"/>
      <c r="Q175" s="146"/>
      <c r="R175" s="146"/>
      <c r="S175" s="146"/>
    </row>
    <row r="176" spans="1:19" ht="15.75">
      <c r="A176" s="147"/>
      <c r="B176" s="148"/>
      <c r="C176" s="144" t="s">
        <v>39</v>
      </c>
      <c r="D176" s="174"/>
      <c r="E176" s="174"/>
      <c r="F176" s="67">
        <v>150</v>
      </c>
      <c r="G176" s="135"/>
      <c r="H176" s="145"/>
      <c r="I176" s="145"/>
      <c r="J176" s="146"/>
      <c r="K176" s="145"/>
      <c r="L176" s="145"/>
      <c r="M176" s="146"/>
      <c r="N176" s="62"/>
      <c r="O176" s="62"/>
      <c r="P176" s="146"/>
      <c r="Q176" s="146"/>
      <c r="R176" s="146"/>
      <c r="S176" s="146"/>
    </row>
    <row r="177" spans="1:19" ht="15.75">
      <c r="A177" s="147"/>
      <c r="B177" s="148">
        <v>3</v>
      </c>
      <c r="C177" s="144"/>
      <c r="D177" s="185" t="s">
        <v>223</v>
      </c>
      <c r="E177" s="185"/>
      <c r="F177" s="67">
        <v>151</v>
      </c>
      <c r="G177" s="145">
        <f>G113</f>
        <v>5748</v>
      </c>
      <c r="H177" s="145"/>
      <c r="I177" s="145">
        <f>I113</f>
        <v>5398</v>
      </c>
      <c r="J177" s="146">
        <f>J113</f>
        <v>6572</v>
      </c>
      <c r="K177" s="146"/>
      <c r="L177" s="146">
        <f>L113</f>
        <v>4960</v>
      </c>
      <c r="M177" s="146">
        <f>M113</f>
        <v>6572</v>
      </c>
      <c r="N177" s="62">
        <f aca="true" t="shared" si="8" ref="N177:N183">M177/I177*100</f>
        <v>121.74879585031493</v>
      </c>
      <c r="O177" s="62">
        <f aca="true" t="shared" si="9" ref="O177:O183">M177/J177*100</f>
        <v>100</v>
      </c>
      <c r="P177" s="146">
        <f>P113</f>
        <v>1628</v>
      </c>
      <c r="Q177" s="146">
        <f>Q113</f>
        <v>3254</v>
      </c>
      <c r="R177" s="146">
        <f>R113</f>
        <v>4883</v>
      </c>
      <c r="S177" s="146">
        <f>S113</f>
        <v>6572</v>
      </c>
    </row>
    <row r="178" spans="1:19" ht="15.75">
      <c r="A178" s="184"/>
      <c r="B178" s="149">
        <v>4</v>
      </c>
      <c r="C178" s="65"/>
      <c r="D178" s="185" t="s">
        <v>224</v>
      </c>
      <c r="E178" s="185"/>
      <c r="F178" s="67">
        <v>152</v>
      </c>
      <c r="G178" s="135">
        <v>119</v>
      </c>
      <c r="H178" s="69"/>
      <c r="I178" s="69">
        <v>110</v>
      </c>
      <c r="J178" s="6">
        <v>119</v>
      </c>
      <c r="K178" s="69"/>
      <c r="L178" s="69">
        <v>119</v>
      </c>
      <c r="M178" s="6">
        <v>119</v>
      </c>
      <c r="N178" s="62">
        <f t="shared" si="8"/>
        <v>108.18181818181817</v>
      </c>
      <c r="O178" s="62">
        <f t="shared" si="9"/>
        <v>100</v>
      </c>
      <c r="P178" s="6">
        <v>119</v>
      </c>
      <c r="Q178" s="6">
        <v>119</v>
      </c>
      <c r="R178" s="6">
        <v>119</v>
      </c>
      <c r="S178" s="6">
        <v>119</v>
      </c>
    </row>
    <row r="179" spans="1:19" ht="15.75">
      <c r="A179" s="184"/>
      <c r="B179" s="149">
        <v>5</v>
      </c>
      <c r="C179" s="65"/>
      <c r="D179" s="185" t="s">
        <v>225</v>
      </c>
      <c r="E179" s="185"/>
      <c r="F179" s="67">
        <v>153</v>
      </c>
      <c r="G179" s="135">
        <v>113</v>
      </c>
      <c r="H179" s="69"/>
      <c r="I179" s="69">
        <v>109</v>
      </c>
      <c r="J179" s="6">
        <v>119</v>
      </c>
      <c r="K179" s="69"/>
      <c r="L179" s="69">
        <v>107</v>
      </c>
      <c r="M179" s="6">
        <v>119</v>
      </c>
      <c r="N179" s="62">
        <f t="shared" si="8"/>
        <v>109.1743119266055</v>
      </c>
      <c r="O179" s="62">
        <f t="shared" si="9"/>
        <v>100</v>
      </c>
      <c r="P179" s="6">
        <v>119</v>
      </c>
      <c r="Q179" s="6">
        <v>119</v>
      </c>
      <c r="R179" s="6">
        <v>119</v>
      </c>
      <c r="S179" s="6">
        <v>119</v>
      </c>
    </row>
    <row r="180" spans="1:19" ht="15.75">
      <c r="A180" s="184"/>
      <c r="B180" s="149">
        <v>6</v>
      </c>
      <c r="C180" s="65" t="s">
        <v>27</v>
      </c>
      <c r="D180" s="185" t="s">
        <v>226</v>
      </c>
      <c r="E180" s="185"/>
      <c r="F180" s="126">
        <v>154</v>
      </c>
      <c r="G180" s="6">
        <f>(G173/G179)/12*1000</f>
        <v>4851.032448377581</v>
      </c>
      <c r="H180" s="6"/>
      <c r="I180" s="6">
        <v>4662</v>
      </c>
      <c r="J180" s="6">
        <f>(J173/J179)/12*1000</f>
        <v>5339.635854341736</v>
      </c>
      <c r="K180" s="6"/>
      <c r="L180" s="6">
        <f>(L173/L179)/10*1000</f>
        <v>5219.626168224299</v>
      </c>
      <c r="M180" s="6">
        <f>(M173/M179)/12*1000</f>
        <v>5339.635854341736</v>
      </c>
      <c r="N180" s="62">
        <f t="shared" si="8"/>
        <v>114.53530361093385</v>
      </c>
      <c r="O180" s="62">
        <f t="shared" si="9"/>
        <v>100</v>
      </c>
      <c r="P180" s="6">
        <f>(P173/P179)/3*1000</f>
        <v>5145.658263305322</v>
      </c>
      <c r="Q180" s="6">
        <f>(Q173/Q179)/6*1000</f>
        <v>5182.072829131653</v>
      </c>
      <c r="R180" s="6">
        <f>(R173/R179)/9*1000</f>
        <v>5339.869281045752</v>
      </c>
      <c r="S180" s="6">
        <f>(S173/S179)/12*1000</f>
        <v>5339.635854341736</v>
      </c>
    </row>
    <row r="181" spans="1:19" ht="27" customHeight="1">
      <c r="A181" s="184"/>
      <c r="B181" s="149"/>
      <c r="C181" s="65" t="s">
        <v>227</v>
      </c>
      <c r="D181" s="186" t="s">
        <v>228</v>
      </c>
      <c r="E181" s="186"/>
      <c r="F181" s="126">
        <v>155</v>
      </c>
      <c r="G181" s="6">
        <f>G173/G179/12*1000</f>
        <v>4851.032448377581</v>
      </c>
      <c r="H181" s="6"/>
      <c r="I181" s="6">
        <v>4662</v>
      </c>
      <c r="J181" s="6">
        <v>4814</v>
      </c>
      <c r="K181" s="6"/>
      <c r="L181" s="6"/>
      <c r="M181" s="6">
        <v>4814</v>
      </c>
      <c r="N181" s="62">
        <f t="shared" si="8"/>
        <v>103.26040326040327</v>
      </c>
      <c r="O181" s="62">
        <f t="shared" si="9"/>
        <v>100</v>
      </c>
      <c r="P181" s="6">
        <v>1204</v>
      </c>
      <c r="Q181" s="6">
        <v>2407</v>
      </c>
      <c r="R181" s="6">
        <v>3611</v>
      </c>
      <c r="S181" s="6">
        <v>4814</v>
      </c>
    </row>
    <row r="182" spans="1:19" ht="16.5" thickBot="1">
      <c r="A182" s="184"/>
      <c r="B182" s="149">
        <v>7</v>
      </c>
      <c r="C182" s="65" t="s">
        <v>27</v>
      </c>
      <c r="D182" s="185" t="s">
        <v>229</v>
      </c>
      <c r="E182" s="185"/>
      <c r="F182" s="67">
        <v>156</v>
      </c>
      <c r="G182" s="150">
        <f>G26/G179</f>
        <v>116.66371681415929</v>
      </c>
      <c r="H182" s="6"/>
      <c r="I182" s="6">
        <f>I26/I179</f>
        <v>113.24770642201835</v>
      </c>
      <c r="J182" s="6">
        <f>J26/J179</f>
        <v>120.16806722689076</v>
      </c>
      <c r="K182" s="6"/>
      <c r="L182" s="6">
        <f>L26/L179/10*12</f>
        <v>116.5233644859813</v>
      </c>
      <c r="M182" s="6">
        <f>M26/M179</f>
        <v>120.16806722689076</v>
      </c>
      <c r="N182" s="62">
        <f t="shared" si="8"/>
        <v>106.11081762581895</v>
      </c>
      <c r="O182" s="62">
        <f t="shared" si="9"/>
        <v>100</v>
      </c>
      <c r="P182" s="6">
        <f>P26/P179/3*12</f>
        <v>107.19327731092437</v>
      </c>
      <c r="Q182" s="6">
        <f>Q26/Q179/6*12</f>
        <v>119.68067226890756</v>
      </c>
      <c r="R182" s="6">
        <f>R26/R179/9*12</f>
        <v>125.53501400560225</v>
      </c>
      <c r="S182" s="6">
        <f>S26/S179</f>
        <v>120.16806722689076</v>
      </c>
    </row>
    <row r="183" spans="1:19" ht="17.25" thickBot="1" thickTop="1">
      <c r="A183" s="184"/>
      <c r="B183" s="149"/>
      <c r="C183" s="65" t="s">
        <v>37</v>
      </c>
      <c r="D183" s="187" t="s">
        <v>230</v>
      </c>
      <c r="E183" s="187"/>
      <c r="F183" s="67">
        <v>157</v>
      </c>
      <c r="G183" s="150">
        <f>G26/G179</f>
        <v>116.66371681415929</v>
      </c>
      <c r="H183" s="6"/>
      <c r="I183" s="6">
        <f>I26/I179</f>
        <v>113.24770642201835</v>
      </c>
      <c r="J183" s="6">
        <f>J26/J179</f>
        <v>120.16806722689076</v>
      </c>
      <c r="K183" s="6"/>
      <c r="L183" s="6">
        <v>115</v>
      </c>
      <c r="M183" s="6">
        <v>120</v>
      </c>
      <c r="N183" s="62">
        <f t="shared" si="8"/>
        <v>105.96241088788074</v>
      </c>
      <c r="O183" s="62">
        <f t="shared" si="9"/>
        <v>99.86013986013987</v>
      </c>
      <c r="P183" s="6">
        <f>P26/P179/3*12</f>
        <v>107.19327731092437</v>
      </c>
      <c r="Q183" s="6">
        <f>Q26/Q179/6*12</f>
        <v>119.68067226890756</v>
      </c>
      <c r="R183" s="6">
        <f>R26/R179/9*12</f>
        <v>125.53501400560225</v>
      </c>
      <c r="S183" s="6">
        <f>S26/S179</f>
        <v>120.16806722689076</v>
      </c>
    </row>
    <row r="184" spans="1:19" ht="16.5" thickTop="1">
      <c r="A184" s="184"/>
      <c r="B184" s="149"/>
      <c r="C184" s="65" t="s">
        <v>39</v>
      </c>
      <c r="D184" s="185" t="s">
        <v>231</v>
      </c>
      <c r="E184" s="185"/>
      <c r="F184" s="67">
        <v>158</v>
      </c>
      <c r="G184" s="135"/>
      <c r="H184" s="150"/>
      <c r="I184" s="150"/>
      <c r="J184" s="6"/>
      <c r="K184" s="150"/>
      <c r="L184" s="150"/>
      <c r="M184" s="6"/>
      <c r="N184" s="62"/>
      <c r="O184" s="62"/>
      <c r="P184" s="6"/>
      <c r="Q184" s="6"/>
      <c r="R184" s="6"/>
      <c r="S184" s="6"/>
    </row>
    <row r="185" spans="1:19" ht="15.75">
      <c r="A185" s="184"/>
      <c r="B185" s="149"/>
      <c r="C185" s="65" t="s">
        <v>100</v>
      </c>
      <c r="D185" s="185" t="s">
        <v>232</v>
      </c>
      <c r="E185" s="185"/>
      <c r="F185" s="67">
        <v>159</v>
      </c>
      <c r="G185" s="135"/>
      <c r="H185" s="150"/>
      <c r="I185" s="150"/>
      <c r="J185" s="6"/>
      <c r="K185" s="150"/>
      <c r="L185" s="150"/>
      <c r="M185" s="6"/>
      <c r="N185" s="62"/>
      <c r="O185" s="62"/>
      <c r="P185" s="6"/>
      <c r="Q185" s="6"/>
      <c r="R185" s="6"/>
      <c r="S185" s="6"/>
    </row>
    <row r="186" spans="1:19" ht="15.75">
      <c r="A186" s="184"/>
      <c r="B186" s="149"/>
      <c r="C186" s="65"/>
      <c r="D186" s="66"/>
      <c r="E186" s="66" t="s">
        <v>233</v>
      </c>
      <c r="F186" s="67">
        <v>160</v>
      </c>
      <c r="G186" s="135"/>
      <c r="H186" s="150"/>
      <c r="I186" s="150"/>
      <c r="J186" s="6"/>
      <c r="K186" s="150"/>
      <c r="L186" s="150"/>
      <c r="M186" s="6"/>
      <c r="N186" s="62"/>
      <c r="O186" s="62"/>
      <c r="P186" s="6"/>
      <c r="Q186" s="6"/>
      <c r="R186" s="6"/>
      <c r="S186" s="6"/>
    </row>
    <row r="187" spans="1:19" ht="15.75">
      <c r="A187" s="184"/>
      <c r="B187" s="149"/>
      <c r="C187" s="65"/>
      <c r="D187" s="66"/>
      <c r="E187" s="66" t="s">
        <v>234</v>
      </c>
      <c r="F187" s="67">
        <v>161</v>
      </c>
      <c r="G187" s="135"/>
      <c r="H187" s="150"/>
      <c r="I187" s="150"/>
      <c r="J187" s="6"/>
      <c r="K187" s="150"/>
      <c r="L187" s="150"/>
      <c r="M187" s="6"/>
      <c r="N187" s="62"/>
      <c r="O187" s="62"/>
      <c r="P187" s="6"/>
      <c r="Q187" s="6"/>
      <c r="R187" s="6"/>
      <c r="S187" s="6"/>
    </row>
    <row r="188" spans="1:19" ht="15.75">
      <c r="A188" s="184"/>
      <c r="B188" s="149"/>
      <c r="C188" s="65"/>
      <c r="D188" s="66"/>
      <c r="E188" s="66" t="s">
        <v>235</v>
      </c>
      <c r="F188" s="67">
        <v>162</v>
      </c>
      <c r="G188" s="135"/>
      <c r="H188" s="150"/>
      <c r="I188" s="150"/>
      <c r="J188" s="6"/>
      <c r="K188" s="150"/>
      <c r="L188" s="150"/>
      <c r="M188" s="6"/>
      <c r="N188" s="62"/>
      <c r="O188" s="62"/>
      <c r="P188" s="6"/>
      <c r="Q188" s="6"/>
      <c r="R188" s="6"/>
      <c r="S188" s="6"/>
    </row>
    <row r="189" spans="1:19" ht="25.5">
      <c r="A189" s="184"/>
      <c r="B189" s="149"/>
      <c r="C189" s="65"/>
      <c r="D189" s="66"/>
      <c r="E189" s="66" t="s">
        <v>236</v>
      </c>
      <c r="F189" s="67">
        <v>163</v>
      </c>
      <c r="G189" s="135"/>
      <c r="H189" s="150"/>
      <c r="I189" s="150"/>
      <c r="J189" s="6"/>
      <c r="K189" s="150"/>
      <c r="L189" s="150"/>
      <c r="M189" s="6"/>
      <c r="N189" s="62"/>
      <c r="O189" s="62"/>
      <c r="P189" s="6"/>
      <c r="Q189" s="6"/>
      <c r="R189" s="6"/>
      <c r="S189" s="6"/>
    </row>
    <row r="190" spans="1:19" ht="15.75">
      <c r="A190" s="151"/>
      <c r="B190" s="152">
        <v>8</v>
      </c>
      <c r="C190" s="153"/>
      <c r="D190" s="181" t="s">
        <v>237</v>
      </c>
      <c r="E190" s="181"/>
      <c r="F190" s="67">
        <v>164</v>
      </c>
      <c r="G190" s="135">
        <v>31</v>
      </c>
      <c r="H190" s="69"/>
      <c r="I190" s="69">
        <v>0</v>
      </c>
      <c r="J190" s="6">
        <v>0</v>
      </c>
      <c r="K190" s="69"/>
      <c r="L190" s="69">
        <v>0</v>
      </c>
      <c r="M190" s="6">
        <v>0</v>
      </c>
      <c r="N190" s="62"/>
      <c r="O190" s="62"/>
      <c r="P190" s="6">
        <v>0</v>
      </c>
      <c r="Q190" s="6">
        <v>0</v>
      </c>
      <c r="R190" s="6">
        <v>0</v>
      </c>
      <c r="S190" s="6">
        <v>0</v>
      </c>
    </row>
    <row r="191" spans="1:19" ht="15.75">
      <c r="A191" s="154"/>
      <c r="B191" s="155">
        <v>9</v>
      </c>
      <c r="C191" s="112"/>
      <c r="D191" s="181" t="s">
        <v>238</v>
      </c>
      <c r="E191" s="181"/>
      <c r="F191" s="67">
        <v>165</v>
      </c>
      <c r="G191" s="69">
        <f>G192+G193+G194+G195+G196</f>
        <v>200</v>
      </c>
      <c r="H191" s="69"/>
      <c r="I191" s="69">
        <f>I192+I193+I194+I195+I196</f>
        <v>283</v>
      </c>
      <c r="J191" s="6">
        <v>260</v>
      </c>
      <c r="K191" s="69"/>
      <c r="L191" s="69">
        <v>174</v>
      </c>
      <c r="M191" s="6">
        <v>260</v>
      </c>
      <c r="N191" s="62">
        <f>M191/I191*100</f>
        <v>91.87279151943463</v>
      </c>
      <c r="O191" s="62">
        <f>M191/J191*100</f>
        <v>100</v>
      </c>
      <c r="P191" s="6">
        <v>260</v>
      </c>
      <c r="Q191" s="6">
        <v>260</v>
      </c>
      <c r="R191" s="6">
        <v>260</v>
      </c>
      <c r="S191" s="6">
        <v>260</v>
      </c>
    </row>
    <row r="192" spans="1:19" ht="25.5">
      <c r="A192" s="156"/>
      <c r="B192" s="155"/>
      <c r="C192" s="112"/>
      <c r="D192" s="140"/>
      <c r="E192" s="120" t="s">
        <v>239</v>
      </c>
      <c r="F192" s="67">
        <v>166</v>
      </c>
      <c r="G192" s="135"/>
      <c r="H192" s="69"/>
      <c r="I192" s="69"/>
      <c r="J192" s="6"/>
      <c r="K192" s="69"/>
      <c r="L192" s="69"/>
      <c r="M192" s="6"/>
      <c r="N192" s="62"/>
      <c r="O192" s="62"/>
      <c r="P192" s="6"/>
      <c r="Q192" s="6"/>
      <c r="R192" s="6"/>
      <c r="S192" s="6"/>
    </row>
    <row r="193" spans="1:19" ht="15.75">
      <c r="A193" s="154"/>
      <c r="B193" s="155"/>
      <c r="C193" s="112"/>
      <c r="D193" s="140"/>
      <c r="E193" s="120" t="s">
        <v>240</v>
      </c>
      <c r="F193" s="67">
        <v>167</v>
      </c>
      <c r="G193" s="135"/>
      <c r="H193" s="69"/>
      <c r="I193" s="69"/>
      <c r="J193" s="6"/>
      <c r="K193" s="69"/>
      <c r="L193" s="69"/>
      <c r="M193" s="6"/>
      <c r="N193" s="62"/>
      <c r="O193" s="62"/>
      <c r="P193" s="6"/>
      <c r="Q193" s="6"/>
      <c r="R193" s="6"/>
      <c r="S193" s="6"/>
    </row>
    <row r="194" spans="1:19" ht="15.75">
      <c r="A194" s="154"/>
      <c r="B194" s="155"/>
      <c r="C194" s="112"/>
      <c r="D194" s="140"/>
      <c r="E194" s="140" t="s">
        <v>241</v>
      </c>
      <c r="F194" s="67">
        <v>168</v>
      </c>
      <c r="G194" s="135"/>
      <c r="H194" s="69"/>
      <c r="I194" s="69"/>
      <c r="J194" s="6"/>
      <c r="K194" s="69"/>
      <c r="L194" s="69"/>
      <c r="M194" s="6"/>
      <c r="N194" s="62"/>
      <c r="O194" s="62"/>
      <c r="P194" s="6"/>
      <c r="Q194" s="6"/>
      <c r="R194" s="6"/>
      <c r="S194" s="6"/>
    </row>
    <row r="195" spans="1:19" ht="15.75">
      <c r="A195" s="154"/>
      <c r="B195" s="155"/>
      <c r="C195" s="112"/>
      <c r="D195" s="140"/>
      <c r="E195" s="140" t="s">
        <v>242</v>
      </c>
      <c r="F195" s="67">
        <v>169</v>
      </c>
      <c r="G195" s="135"/>
      <c r="H195" s="69"/>
      <c r="I195" s="69"/>
      <c r="J195" s="6"/>
      <c r="K195" s="69"/>
      <c r="L195" s="69"/>
      <c r="M195" s="6"/>
      <c r="N195" s="62"/>
      <c r="O195" s="62"/>
      <c r="P195" s="6"/>
      <c r="Q195" s="6"/>
      <c r="R195" s="6"/>
      <c r="S195" s="6"/>
    </row>
    <row r="196" spans="1:19" ht="15.75">
      <c r="A196" s="157"/>
      <c r="B196" s="155"/>
      <c r="C196" s="112"/>
      <c r="D196" s="140"/>
      <c r="E196" s="140" t="s">
        <v>243</v>
      </c>
      <c r="F196" s="67">
        <v>170</v>
      </c>
      <c r="G196" s="135">
        <v>200</v>
      </c>
      <c r="H196" s="69"/>
      <c r="I196" s="69">
        <v>283</v>
      </c>
      <c r="J196" s="6">
        <v>260</v>
      </c>
      <c r="K196" s="69"/>
      <c r="L196" s="69">
        <v>174</v>
      </c>
      <c r="M196" s="6">
        <v>260</v>
      </c>
      <c r="N196" s="62">
        <f>M196/I196*100</f>
        <v>91.87279151943463</v>
      </c>
      <c r="O196" s="62">
        <f>M196/J196*100</f>
        <v>100</v>
      </c>
      <c r="P196" s="6">
        <v>260</v>
      </c>
      <c r="Q196" s="6">
        <v>260</v>
      </c>
      <c r="R196" s="6">
        <v>260</v>
      </c>
      <c r="S196" s="6">
        <v>260</v>
      </c>
    </row>
    <row r="197" spans="1:19" ht="15.75">
      <c r="A197" s="112"/>
      <c r="B197" s="112">
        <v>10</v>
      </c>
      <c r="C197" s="112"/>
      <c r="D197" s="182" t="s">
        <v>244</v>
      </c>
      <c r="E197" s="182"/>
      <c r="F197" s="158">
        <v>171</v>
      </c>
      <c r="G197" s="135"/>
      <c r="H197" s="159"/>
      <c r="I197" s="159"/>
      <c r="J197" s="159"/>
      <c r="K197" s="159"/>
      <c r="L197" s="159"/>
      <c r="M197" s="159"/>
      <c r="N197" s="160"/>
      <c r="O197" s="62"/>
      <c r="P197" s="161"/>
      <c r="Q197" s="161"/>
      <c r="R197" s="161"/>
      <c r="S197" s="161"/>
    </row>
    <row r="198" spans="1:19" ht="12.75">
      <c r="A198" s="130"/>
      <c r="B198" s="130"/>
      <c r="C198" s="130"/>
      <c r="D198" s="162"/>
      <c r="E198" s="162"/>
      <c r="F198" s="1"/>
      <c r="G198" s="163"/>
      <c r="H198" s="163"/>
      <c r="I198" s="163"/>
      <c r="J198" s="163"/>
      <c r="K198" s="163"/>
      <c r="L198" s="163"/>
      <c r="M198" s="163"/>
      <c r="N198" s="164"/>
      <c r="O198" s="164"/>
      <c r="P198" s="165"/>
      <c r="Q198" s="165"/>
      <c r="R198" s="165"/>
      <c r="S198" s="165"/>
    </row>
    <row r="199" spans="1:19" ht="12.75">
      <c r="A199" s="130"/>
      <c r="B199" s="130"/>
      <c r="C199" s="130"/>
      <c r="D199" s="162"/>
      <c r="E199" s="162"/>
      <c r="F199" s="1"/>
      <c r="G199" s="163"/>
      <c r="H199" s="163"/>
      <c r="I199" s="163"/>
      <c r="J199" s="163"/>
      <c r="K199" s="163"/>
      <c r="L199" s="163"/>
      <c r="M199" s="163"/>
      <c r="N199" s="164"/>
      <c r="O199" s="164"/>
      <c r="P199" s="165"/>
      <c r="Q199" s="165"/>
      <c r="R199" s="165"/>
      <c r="S199" s="165"/>
    </row>
    <row r="200" spans="1:19" ht="12.75">
      <c r="A200" s="130"/>
      <c r="B200" s="130"/>
      <c r="C200" s="130"/>
      <c r="D200" s="130"/>
      <c r="E200" s="183" t="s">
        <v>245</v>
      </c>
      <c r="F200" s="183"/>
      <c r="G200" s="2"/>
      <c r="H200" s="2"/>
      <c r="I200" s="177" t="s">
        <v>246</v>
      </c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</row>
    <row r="201" spans="1:19" ht="12.75">
      <c r="A201" s="130"/>
      <c r="B201" s="130"/>
      <c r="C201" s="130"/>
      <c r="D201" s="130"/>
      <c r="E201" s="7" t="s">
        <v>247</v>
      </c>
      <c r="F201" s="1"/>
      <c r="G201" s="163"/>
      <c r="H201" s="163"/>
      <c r="I201" s="178" t="s">
        <v>5</v>
      </c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</row>
    <row r="202" spans="1:19" ht="12.75">
      <c r="A202" s="130"/>
      <c r="B202" s="130"/>
      <c r="C202" s="130"/>
      <c r="D202" s="130"/>
      <c r="E202" s="167"/>
      <c r="F202" s="1"/>
      <c r="G202" s="163"/>
      <c r="H202" s="163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</row>
    <row r="203" spans="1:19" ht="12.75">
      <c r="A203" s="179"/>
      <c r="B203" s="179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68"/>
      <c r="R203" s="168"/>
      <c r="S203" s="168"/>
    </row>
    <row r="204" spans="1:19" ht="12.75">
      <c r="A204" s="130"/>
      <c r="B204" s="130"/>
      <c r="C204" s="130"/>
      <c r="D204" s="130"/>
      <c r="E204" s="3" t="s">
        <v>248</v>
      </c>
      <c r="F204" s="3"/>
      <c r="G204" s="163"/>
      <c r="H204" s="163"/>
      <c r="I204" s="163"/>
      <c r="J204" s="163"/>
      <c r="K204" s="163"/>
      <c r="L204" s="163"/>
      <c r="M204" s="163"/>
      <c r="N204" s="164"/>
      <c r="O204" s="164"/>
      <c r="P204" s="165"/>
      <c r="Q204" s="165"/>
      <c r="R204" s="165"/>
      <c r="S204" s="165"/>
    </row>
    <row r="205" spans="1:19" ht="14.25">
      <c r="A205" s="130"/>
      <c r="B205" s="130"/>
      <c r="C205" s="130"/>
      <c r="D205" s="130"/>
      <c r="E205" s="173" t="s">
        <v>249</v>
      </c>
      <c r="F205" s="173"/>
      <c r="G205" s="163"/>
      <c r="H205" s="163"/>
      <c r="I205" s="163"/>
      <c r="J205" s="163"/>
      <c r="K205" s="163"/>
      <c r="L205" s="163"/>
      <c r="M205" s="163"/>
      <c r="N205" s="169" t="s">
        <v>250</v>
      </c>
      <c r="O205" s="164"/>
      <c r="P205" s="165"/>
      <c r="Q205" s="169"/>
      <c r="R205" s="165"/>
      <c r="S205" s="165"/>
    </row>
    <row r="206" spans="1:19" ht="12.75">
      <c r="A206" s="130"/>
      <c r="B206" s="130"/>
      <c r="C206" s="130"/>
      <c r="D206" s="130"/>
      <c r="E206" s="167"/>
      <c r="F206" s="1"/>
      <c r="G206" s="163"/>
      <c r="H206" s="163"/>
      <c r="I206" s="163"/>
      <c r="J206" s="163"/>
      <c r="K206" s="163"/>
      <c r="L206" s="163"/>
      <c r="M206" s="163"/>
      <c r="N206" s="165" t="s">
        <v>6</v>
      </c>
      <c r="O206" s="164"/>
      <c r="P206" s="165"/>
      <c r="Q206" s="165"/>
      <c r="R206" s="165"/>
      <c r="S206" s="165"/>
    </row>
    <row r="207" spans="1:19" ht="12.75">
      <c r="A207" s="130"/>
      <c r="B207" s="130"/>
      <c r="C207" s="130"/>
      <c r="D207" s="130"/>
      <c r="E207" s="167"/>
      <c r="F207" s="1"/>
      <c r="G207" s="163"/>
      <c r="H207" s="163"/>
      <c r="I207" s="163"/>
      <c r="J207" s="163"/>
      <c r="K207" s="163"/>
      <c r="L207" s="163"/>
      <c r="M207" s="163"/>
      <c r="N207" s="164"/>
      <c r="O207" s="164"/>
      <c r="P207" s="165"/>
      <c r="Q207" s="165"/>
      <c r="R207" s="165"/>
      <c r="S207" s="165"/>
    </row>
    <row r="208" spans="1:19" ht="12.75">
      <c r="A208" s="130"/>
      <c r="B208" s="130"/>
      <c r="C208" s="130"/>
      <c r="D208" s="130"/>
      <c r="E208" s="167"/>
      <c r="F208" s="1"/>
      <c r="G208" s="163"/>
      <c r="H208" s="163"/>
      <c r="I208" s="163"/>
      <c r="J208" s="163"/>
      <c r="K208" s="163"/>
      <c r="L208" s="163"/>
      <c r="M208" s="163"/>
      <c r="N208" s="164"/>
      <c r="O208" s="164"/>
      <c r="P208" s="165"/>
      <c r="Q208" s="165"/>
      <c r="R208" s="165"/>
      <c r="S208" s="165"/>
    </row>
  </sheetData>
  <sheetProtection/>
  <mergeCells count="138">
    <mergeCell ref="P22:S22"/>
    <mergeCell ref="B24:C24"/>
    <mergeCell ref="D24:E24"/>
    <mergeCell ref="A16:S16"/>
    <mergeCell ref="A21:C23"/>
    <mergeCell ref="D21:E23"/>
    <mergeCell ref="F21:F23"/>
    <mergeCell ref="G21:I21"/>
    <mergeCell ref="P21:S21"/>
    <mergeCell ref="G22:H22"/>
    <mergeCell ref="I22:I23"/>
    <mergeCell ref="D25:E25"/>
    <mergeCell ref="A26:A52"/>
    <mergeCell ref="D26:E26"/>
    <mergeCell ref="B27:B37"/>
    <mergeCell ref="D27:E27"/>
    <mergeCell ref="D32:E32"/>
    <mergeCell ref="D33:E33"/>
    <mergeCell ref="C34:C35"/>
    <mergeCell ref="D36:E36"/>
    <mergeCell ref="D37:E37"/>
    <mergeCell ref="D38:E38"/>
    <mergeCell ref="D46:E46"/>
    <mergeCell ref="B47:B51"/>
    <mergeCell ref="D47:E47"/>
    <mergeCell ref="D48:E48"/>
    <mergeCell ref="D49:E49"/>
    <mergeCell ref="D50:E50"/>
    <mergeCell ref="D51:E51"/>
    <mergeCell ref="D52:E52"/>
    <mergeCell ref="B53:E53"/>
    <mergeCell ref="A54:A164"/>
    <mergeCell ref="C54:E54"/>
    <mergeCell ref="B55:B147"/>
    <mergeCell ref="C55:E55"/>
    <mergeCell ref="D56:E56"/>
    <mergeCell ref="D57:E57"/>
    <mergeCell ref="D58:E58"/>
    <mergeCell ref="D62:E62"/>
    <mergeCell ref="D63:E63"/>
    <mergeCell ref="D64:E64"/>
    <mergeCell ref="D65:E65"/>
    <mergeCell ref="D66:E66"/>
    <mergeCell ref="D67:E67"/>
    <mergeCell ref="D70:E70"/>
    <mergeCell ref="D71:E71"/>
    <mergeCell ref="D72:E72"/>
    <mergeCell ref="D73:E73"/>
    <mergeCell ref="D75:E75"/>
    <mergeCell ref="D82:E82"/>
    <mergeCell ref="D87:E87"/>
    <mergeCell ref="D88:E88"/>
    <mergeCell ref="D89:E89"/>
    <mergeCell ref="D90:E90"/>
    <mergeCell ref="D91:E91"/>
    <mergeCell ref="D92:E92"/>
    <mergeCell ref="D93:E93"/>
    <mergeCell ref="D94:E94"/>
    <mergeCell ref="D103:E103"/>
    <mergeCell ref="C104:E104"/>
    <mergeCell ref="D105:E105"/>
    <mergeCell ref="D106:E106"/>
    <mergeCell ref="D107:E107"/>
    <mergeCell ref="D108:E108"/>
    <mergeCell ref="D109:E109"/>
    <mergeCell ref="D110:E110"/>
    <mergeCell ref="C111:E111"/>
    <mergeCell ref="D112:E112"/>
    <mergeCell ref="D113:E113"/>
    <mergeCell ref="C114:C116"/>
    <mergeCell ref="D114:E114"/>
    <mergeCell ref="D115:E115"/>
    <mergeCell ref="D116:E116"/>
    <mergeCell ref="D117:E117"/>
    <mergeCell ref="D118:E118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C130:C136"/>
    <mergeCell ref="D130:E130"/>
    <mergeCell ref="D133:E133"/>
    <mergeCell ref="D136:E136"/>
    <mergeCell ref="D137:E137"/>
    <mergeCell ref="D138:E138"/>
    <mergeCell ref="C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56:E156"/>
    <mergeCell ref="B157:B163"/>
    <mergeCell ref="D157:E157"/>
    <mergeCell ref="D160:E160"/>
    <mergeCell ref="D163:E163"/>
    <mergeCell ref="D164:E164"/>
    <mergeCell ref="D165:E165"/>
    <mergeCell ref="D168:E168"/>
    <mergeCell ref="D169:E169"/>
    <mergeCell ref="D177:E177"/>
    <mergeCell ref="D170:E170"/>
    <mergeCell ref="D171:E171"/>
    <mergeCell ref="D172:E172"/>
    <mergeCell ref="D173:E173"/>
    <mergeCell ref="A178:A189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A203:B203"/>
    <mergeCell ref="C203:P203"/>
    <mergeCell ref="D190:E190"/>
    <mergeCell ref="D191:E191"/>
    <mergeCell ref="D197:E197"/>
    <mergeCell ref="E200:F200"/>
    <mergeCell ref="E205:F205"/>
    <mergeCell ref="J21:L21"/>
    <mergeCell ref="J22:K22"/>
    <mergeCell ref="L22:L23"/>
    <mergeCell ref="I200:S200"/>
    <mergeCell ref="I201:S201"/>
    <mergeCell ref="I202:S202"/>
    <mergeCell ref="D174:E174"/>
    <mergeCell ref="D175:E175"/>
    <mergeCell ref="D176:E176"/>
  </mergeCells>
  <printOptions/>
  <pageMargins left="0.25" right="0.25" top="0.75" bottom="0.75" header="0.3" footer="0.3"/>
  <pageSetup fitToHeight="7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64">
      <selection activeCell="A71" sqref="A71:IV72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3.00390625" style="0" customWidth="1"/>
    <col min="4" max="4" width="4.57421875" style="0" customWidth="1"/>
    <col min="5" max="5" width="35.140625" style="0" customWidth="1"/>
    <col min="7" max="7" width="13.421875" style="0" customWidth="1"/>
    <col min="8" max="8" width="11.140625" style="0" customWidth="1"/>
    <col min="9" max="9" width="9.140625" style="8" customWidth="1"/>
    <col min="10" max="10" width="9.140625" style="52" customWidth="1"/>
  </cols>
  <sheetData>
    <row r="1" spans="1:13" ht="12.75">
      <c r="A1" s="13"/>
      <c r="B1" s="14"/>
      <c r="C1" s="9"/>
      <c r="D1" s="14"/>
      <c r="E1" s="15"/>
      <c r="F1" s="16"/>
      <c r="G1" s="4"/>
      <c r="H1" s="17"/>
      <c r="I1" s="72"/>
      <c r="J1" s="19"/>
      <c r="K1" s="18"/>
      <c r="L1" s="18"/>
      <c r="M1" s="18"/>
    </row>
    <row r="2" spans="1:13" ht="12.75">
      <c r="A2" s="13"/>
      <c r="B2" s="14"/>
      <c r="C2" s="9"/>
      <c r="D2" s="14"/>
      <c r="E2" s="15"/>
      <c r="F2" s="16"/>
      <c r="G2" s="4"/>
      <c r="H2" s="17"/>
      <c r="I2" s="72"/>
      <c r="J2" s="19"/>
      <c r="K2" s="18"/>
      <c r="L2" s="18"/>
      <c r="M2" s="18"/>
    </row>
    <row r="3" spans="1:13" ht="12.75">
      <c r="A3" s="13"/>
      <c r="B3" s="14"/>
      <c r="C3" s="9"/>
      <c r="D3" s="14"/>
      <c r="E3" s="15"/>
      <c r="F3" s="20"/>
      <c r="G3" s="5"/>
      <c r="H3" s="21"/>
      <c r="I3" s="72"/>
      <c r="J3" s="19"/>
      <c r="K3" s="18"/>
      <c r="L3" s="223" t="s">
        <v>330</v>
      </c>
      <c r="M3" s="223"/>
    </row>
    <row r="4" spans="1:13" ht="12.75">
      <c r="A4" s="13"/>
      <c r="B4" s="14"/>
      <c r="C4" s="9"/>
      <c r="D4" s="14"/>
      <c r="E4" s="15"/>
      <c r="F4" s="20"/>
      <c r="G4" s="5"/>
      <c r="H4" s="21"/>
      <c r="I4" s="222" t="s">
        <v>331</v>
      </c>
      <c r="J4" s="222"/>
      <c r="K4" s="222"/>
      <c r="L4" s="222"/>
      <c r="M4" s="222"/>
    </row>
    <row r="5" spans="1:13" ht="12.75">
      <c r="A5" s="205" t="s">
        <v>255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3" ht="12.75">
      <c r="A6" s="179" t="s">
        <v>329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ht="13.5" thickBot="1">
      <c r="A7" s="25"/>
      <c r="B7" s="25"/>
      <c r="C7" s="26"/>
      <c r="D7" s="25"/>
      <c r="E7" s="27"/>
      <c r="F7" s="28"/>
      <c r="G7" s="29"/>
      <c r="H7" s="21"/>
      <c r="I7" s="72"/>
      <c r="J7" s="19"/>
      <c r="K7" s="18"/>
      <c r="L7" s="18"/>
      <c r="M7" s="21" t="s">
        <v>0</v>
      </c>
    </row>
    <row r="8" spans="1:13" ht="13.5" thickBot="1">
      <c r="A8" s="206"/>
      <c r="B8" s="206"/>
      <c r="C8" s="206"/>
      <c r="D8" s="207" t="s">
        <v>1</v>
      </c>
      <c r="E8" s="207"/>
      <c r="F8" s="207" t="s">
        <v>13</v>
      </c>
      <c r="G8" s="208" t="s">
        <v>327</v>
      </c>
      <c r="H8" s="207" t="s">
        <v>325</v>
      </c>
      <c r="I8" s="209" t="s">
        <v>256</v>
      </c>
      <c r="J8" s="210" t="s">
        <v>317</v>
      </c>
      <c r="K8" s="210" t="s">
        <v>318</v>
      </c>
      <c r="L8" s="210" t="s">
        <v>14</v>
      </c>
      <c r="M8" s="210"/>
    </row>
    <row r="9" spans="1:13" ht="57.75" customHeight="1" thickBot="1">
      <c r="A9" s="206"/>
      <c r="B9" s="206"/>
      <c r="C9" s="206"/>
      <c r="D9" s="207"/>
      <c r="E9" s="207"/>
      <c r="F9" s="207"/>
      <c r="G9" s="208"/>
      <c r="H9" s="207"/>
      <c r="I9" s="209"/>
      <c r="J9" s="210"/>
      <c r="K9" s="210"/>
      <c r="L9" s="31" t="s">
        <v>257</v>
      </c>
      <c r="M9" s="31" t="s">
        <v>258</v>
      </c>
    </row>
    <row r="10" spans="1:13" ht="13.5" thickBot="1">
      <c r="A10" s="30">
        <v>0</v>
      </c>
      <c r="B10" s="207">
        <v>1</v>
      </c>
      <c r="C10" s="207"/>
      <c r="D10" s="211">
        <v>2</v>
      </c>
      <c r="E10" s="211"/>
      <c r="F10" s="32">
        <v>3</v>
      </c>
      <c r="G10" s="33">
        <v>4</v>
      </c>
      <c r="H10" s="32">
        <v>5</v>
      </c>
      <c r="I10" s="36" t="s">
        <v>259</v>
      </c>
      <c r="J10" s="34">
        <v>7</v>
      </c>
      <c r="K10" s="34">
        <v>8</v>
      </c>
      <c r="L10" s="34">
        <v>9</v>
      </c>
      <c r="M10" s="34">
        <v>10</v>
      </c>
    </row>
    <row r="11" spans="1:13" ht="14.25" thickBot="1" thickTop="1">
      <c r="A11" s="11" t="s">
        <v>24</v>
      </c>
      <c r="B11" s="30"/>
      <c r="C11" s="35"/>
      <c r="D11" s="212" t="s">
        <v>260</v>
      </c>
      <c r="E11" s="212"/>
      <c r="F11" s="32">
        <v>1</v>
      </c>
      <c r="G11" s="53">
        <f>G12+G15+G16</f>
        <v>14318</v>
      </c>
      <c r="H11" s="53">
        <f>H12+H15+H16</f>
        <v>14318</v>
      </c>
      <c r="I11" s="57">
        <f>H11/G11*100</f>
        <v>100</v>
      </c>
      <c r="J11" s="53">
        <f>J12+J15+J16</f>
        <v>14503</v>
      </c>
      <c r="K11" s="53">
        <f>K12+K15+K16</f>
        <v>14618</v>
      </c>
      <c r="L11" s="38">
        <f>J11/H11*100</f>
        <v>101.2920798994273</v>
      </c>
      <c r="M11" s="38">
        <f>K11/J11*100</f>
        <v>100.79293939184997</v>
      </c>
    </row>
    <row r="12" spans="1:13" ht="14.25" thickBot="1" thickTop="1">
      <c r="A12" s="206"/>
      <c r="B12" s="30">
        <v>1</v>
      </c>
      <c r="C12" s="35"/>
      <c r="D12" s="212" t="s">
        <v>261</v>
      </c>
      <c r="E12" s="212"/>
      <c r="F12" s="32">
        <v>2</v>
      </c>
      <c r="G12" s="53">
        <v>14300</v>
      </c>
      <c r="H12" s="32">
        <v>14300</v>
      </c>
      <c r="I12" s="57">
        <f>H12/G12*100</f>
        <v>100</v>
      </c>
      <c r="J12" s="53">
        <v>14485</v>
      </c>
      <c r="K12" s="53">
        <v>14600</v>
      </c>
      <c r="L12" s="38">
        <f>J12/H12*100</f>
        <v>101.2937062937063</v>
      </c>
      <c r="M12" s="38">
        <f>K12/J12*100</f>
        <v>100.79392474974111</v>
      </c>
    </row>
    <row r="13" spans="1:13" ht="25.5" customHeight="1" thickBot="1" thickTop="1">
      <c r="A13" s="206"/>
      <c r="B13" s="30"/>
      <c r="C13" s="35"/>
      <c r="D13" s="10" t="s">
        <v>27</v>
      </c>
      <c r="E13" s="39" t="s">
        <v>42</v>
      </c>
      <c r="F13" s="32">
        <v>3</v>
      </c>
      <c r="G13" s="60"/>
      <c r="H13" s="32"/>
      <c r="I13" s="57"/>
      <c r="J13" s="54"/>
      <c r="K13" s="54"/>
      <c r="L13" s="38"/>
      <c r="M13" s="38"/>
    </row>
    <row r="14" spans="1:13" ht="30.75" customHeight="1" thickBot="1" thickTop="1">
      <c r="A14" s="206"/>
      <c r="B14" s="30"/>
      <c r="C14" s="35"/>
      <c r="D14" s="10" t="s">
        <v>37</v>
      </c>
      <c r="E14" s="39" t="s">
        <v>44</v>
      </c>
      <c r="F14" s="32">
        <v>4</v>
      </c>
      <c r="G14" s="60"/>
      <c r="H14" s="32"/>
      <c r="I14" s="57"/>
      <c r="J14" s="54"/>
      <c r="K14" s="54"/>
      <c r="L14" s="38"/>
      <c r="M14" s="38"/>
    </row>
    <row r="15" spans="1:13" ht="14.25" thickBot="1" thickTop="1">
      <c r="A15" s="206"/>
      <c r="B15" s="30">
        <v>2</v>
      </c>
      <c r="C15" s="35"/>
      <c r="D15" s="212" t="s">
        <v>262</v>
      </c>
      <c r="E15" s="212"/>
      <c r="F15" s="32">
        <v>5</v>
      </c>
      <c r="G15" s="60">
        <v>18</v>
      </c>
      <c r="H15" s="32">
        <v>18</v>
      </c>
      <c r="I15" s="57">
        <v>100</v>
      </c>
      <c r="J15" s="54">
        <v>18</v>
      </c>
      <c r="K15" s="54">
        <v>18</v>
      </c>
      <c r="L15" s="38">
        <v>100</v>
      </c>
      <c r="M15" s="38">
        <v>100</v>
      </c>
    </row>
    <row r="16" spans="1:13" ht="14.25" thickBot="1" thickTop="1">
      <c r="A16" s="206"/>
      <c r="B16" s="30">
        <v>3</v>
      </c>
      <c r="C16" s="35"/>
      <c r="D16" s="212" t="s">
        <v>68</v>
      </c>
      <c r="E16" s="212"/>
      <c r="F16" s="32">
        <v>6</v>
      </c>
      <c r="G16" s="60"/>
      <c r="H16" s="32"/>
      <c r="I16" s="57"/>
      <c r="J16" s="54"/>
      <c r="K16" s="54"/>
      <c r="L16" s="38"/>
      <c r="M16" s="38"/>
    </row>
    <row r="17" spans="1:13" ht="14.25" thickBot="1" thickTop="1">
      <c r="A17" s="11" t="s">
        <v>2</v>
      </c>
      <c r="B17" s="30"/>
      <c r="C17" s="35"/>
      <c r="D17" s="212" t="s">
        <v>263</v>
      </c>
      <c r="E17" s="212"/>
      <c r="F17" s="32">
        <v>7</v>
      </c>
      <c r="G17" s="53">
        <f>G18+G30+G31</f>
        <v>14088</v>
      </c>
      <c r="H17" s="53">
        <f>H18+H30+H31</f>
        <v>14088</v>
      </c>
      <c r="I17" s="57">
        <f aca="true" t="shared" si="0" ref="I17:I24">H17/G17*100</f>
        <v>100</v>
      </c>
      <c r="J17" s="53">
        <f>J18+J30+J31</f>
        <v>14327</v>
      </c>
      <c r="K17" s="53">
        <f>K18+K30+K31</f>
        <v>14445</v>
      </c>
      <c r="L17" s="38">
        <f aca="true" t="shared" si="1" ref="L17:L24">J17/H17*100</f>
        <v>101.69647927314027</v>
      </c>
      <c r="M17" s="38">
        <f aca="true" t="shared" si="2" ref="M17:M24">K17/J17*100</f>
        <v>100.82361973895442</v>
      </c>
    </row>
    <row r="18" spans="1:13" ht="14.25" thickBot="1" thickTop="1">
      <c r="A18" s="206"/>
      <c r="B18" s="30">
        <v>1</v>
      </c>
      <c r="C18" s="35"/>
      <c r="D18" s="212" t="s">
        <v>264</v>
      </c>
      <c r="E18" s="212"/>
      <c r="F18" s="32">
        <v>8</v>
      </c>
      <c r="G18" s="53">
        <f>G19+G20+G21+G29</f>
        <v>14086</v>
      </c>
      <c r="H18" s="53">
        <f>H19+H20+H21+H29</f>
        <v>14086</v>
      </c>
      <c r="I18" s="57">
        <f t="shared" si="0"/>
        <v>100</v>
      </c>
      <c r="J18" s="53">
        <f>J19+J20+J21+J29</f>
        <v>14220</v>
      </c>
      <c r="K18" s="53">
        <f>K19+K20+K21+K29</f>
        <v>14338</v>
      </c>
      <c r="L18" s="38">
        <f t="shared" si="1"/>
        <v>100.9512991622888</v>
      </c>
      <c r="M18" s="38">
        <f t="shared" si="2"/>
        <v>100.82981715893109</v>
      </c>
    </row>
    <row r="19" spans="1:13" ht="14.25" thickBot="1" thickTop="1">
      <c r="A19" s="206"/>
      <c r="B19" s="213"/>
      <c r="C19" s="40" t="s">
        <v>265</v>
      </c>
      <c r="D19" s="212" t="s">
        <v>266</v>
      </c>
      <c r="E19" s="212"/>
      <c r="F19" s="32">
        <v>9</v>
      </c>
      <c r="G19" s="60">
        <v>3978</v>
      </c>
      <c r="H19" s="41">
        <v>3938</v>
      </c>
      <c r="I19" s="57">
        <f t="shared" si="0"/>
        <v>98.99446958270488</v>
      </c>
      <c r="J19" s="54">
        <v>4022</v>
      </c>
      <c r="K19" s="54">
        <v>4055</v>
      </c>
      <c r="L19" s="38">
        <f t="shared" si="1"/>
        <v>102.13306246825799</v>
      </c>
      <c r="M19" s="38">
        <f t="shared" si="2"/>
        <v>100.82048731974143</v>
      </c>
    </row>
    <row r="20" spans="1:13" ht="14.25" thickBot="1" thickTop="1">
      <c r="A20" s="206"/>
      <c r="B20" s="213"/>
      <c r="C20" s="42" t="s">
        <v>267</v>
      </c>
      <c r="D20" s="212" t="s">
        <v>268</v>
      </c>
      <c r="E20" s="212"/>
      <c r="F20" s="32">
        <v>10</v>
      </c>
      <c r="G20" s="60">
        <v>1712</v>
      </c>
      <c r="H20" s="32">
        <v>1712</v>
      </c>
      <c r="I20" s="57">
        <f t="shared" si="0"/>
        <v>100</v>
      </c>
      <c r="J20" s="54">
        <v>1725</v>
      </c>
      <c r="K20" s="54">
        <v>1740</v>
      </c>
      <c r="L20" s="38">
        <f t="shared" si="1"/>
        <v>100.75934579439252</v>
      </c>
      <c r="M20" s="38">
        <f t="shared" si="2"/>
        <v>100.8695652173913</v>
      </c>
    </row>
    <row r="21" spans="1:13" ht="14.25" thickBot="1" thickTop="1">
      <c r="A21" s="206"/>
      <c r="B21" s="213"/>
      <c r="C21" s="43" t="s">
        <v>269</v>
      </c>
      <c r="D21" s="214" t="s">
        <v>270</v>
      </c>
      <c r="E21" s="214"/>
      <c r="F21" s="32">
        <v>11</v>
      </c>
      <c r="G21" s="53">
        <v>7971</v>
      </c>
      <c r="H21" s="53">
        <f>H22+H25+H27+H28+H26</f>
        <v>7971</v>
      </c>
      <c r="I21" s="57">
        <f t="shared" si="0"/>
        <v>100</v>
      </c>
      <c r="J21" s="53">
        <v>8030</v>
      </c>
      <c r="K21" s="53">
        <v>8090</v>
      </c>
      <c r="L21" s="38">
        <f t="shared" si="1"/>
        <v>100.7401831639694</v>
      </c>
      <c r="M21" s="38">
        <f t="shared" si="2"/>
        <v>100.74719800747198</v>
      </c>
    </row>
    <row r="22" spans="1:13" ht="29.25" customHeight="1" thickBot="1" thickTop="1">
      <c r="A22" s="206"/>
      <c r="B22" s="213"/>
      <c r="C22" s="44"/>
      <c r="D22" s="45" t="s">
        <v>153</v>
      </c>
      <c r="E22" s="46" t="s">
        <v>271</v>
      </c>
      <c r="F22" s="32">
        <v>12</v>
      </c>
      <c r="G22" s="53">
        <v>7625</v>
      </c>
      <c r="H22" s="53">
        <v>7625</v>
      </c>
      <c r="I22" s="57">
        <f t="shared" si="0"/>
        <v>100</v>
      </c>
      <c r="J22" s="73">
        <v>7682</v>
      </c>
      <c r="K22" s="53">
        <v>7741</v>
      </c>
      <c r="L22" s="38">
        <f t="shared" si="1"/>
        <v>100.74754098360657</v>
      </c>
      <c r="M22" s="38">
        <f t="shared" si="2"/>
        <v>100.76802915907315</v>
      </c>
    </row>
    <row r="23" spans="1:13" ht="19.5" customHeight="1" thickBot="1" thickTop="1">
      <c r="A23" s="206"/>
      <c r="B23" s="213"/>
      <c r="C23" s="44"/>
      <c r="D23" s="47" t="s">
        <v>155</v>
      </c>
      <c r="E23" s="10" t="s">
        <v>272</v>
      </c>
      <c r="F23" s="32">
        <v>13</v>
      </c>
      <c r="G23" s="60">
        <v>6572</v>
      </c>
      <c r="H23" s="32">
        <v>6572</v>
      </c>
      <c r="I23" s="57">
        <f t="shared" si="0"/>
        <v>100</v>
      </c>
      <c r="J23" s="54">
        <v>6622</v>
      </c>
      <c r="K23" s="54">
        <v>6673</v>
      </c>
      <c r="L23" s="38">
        <f t="shared" si="1"/>
        <v>100.76080340839928</v>
      </c>
      <c r="M23" s="38">
        <f t="shared" si="2"/>
        <v>100.77016007248565</v>
      </c>
    </row>
    <row r="24" spans="1:13" ht="14.25" thickBot="1" thickTop="1">
      <c r="A24" s="206"/>
      <c r="B24" s="213"/>
      <c r="C24" s="44"/>
      <c r="D24" s="47" t="s">
        <v>160</v>
      </c>
      <c r="E24" s="10" t="s">
        <v>273</v>
      </c>
      <c r="F24" s="32">
        <v>14</v>
      </c>
      <c r="G24" s="60">
        <v>1053</v>
      </c>
      <c r="H24" s="32">
        <v>1053</v>
      </c>
      <c r="I24" s="57">
        <f t="shared" si="0"/>
        <v>100</v>
      </c>
      <c r="J24" s="54">
        <v>1060</v>
      </c>
      <c r="K24" s="54">
        <v>1068</v>
      </c>
      <c r="L24" s="38">
        <f t="shared" si="1"/>
        <v>100.66476733143399</v>
      </c>
      <c r="M24" s="38">
        <f t="shared" si="2"/>
        <v>100.75471698113208</v>
      </c>
    </row>
    <row r="25" spans="1:13" ht="21" customHeight="1" thickBot="1" thickTop="1">
      <c r="A25" s="206"/>
      <c r="B25" s="213"/>
      <c r="C25" s="44"/>
      <c r="D25" s="47" t="s">
        <v>169</v>
      </c>
      <c r="E25" s="10" t="s">
        <v>274</v>
      </c>
      <c r="F25" s="32">
        <v>15</v>
      </c>
      <c r="G25" s="60"/>
      <c r="H25" s="32"/>
      <c r="I25" s="58"/>
      <c r="J25" s="54"/>
      <c r="K25" s="54"/>
      <c r="L25" s="38"/>
      <c r="M25" s="38"/>
    </row>
    <row r="26" spans="1:13" ht="30" customHeight="1" thickBot="1" thickTop="1">
      <c r="A26" s="206"/>
      <c r="B26" s="213"/>
      <c r="C26" s="44"/>
      <c r="D26" s="47"/>
      <c r="E26" s="10" t="s">
        <v>275</v>
      </c>
      <c r="F26" s="32">
        <v>16</v>
      </c>
      <c r="G26" s="60"/>
      <c r="H26" s="32"/>
      <c r="I26" s="58"/>
      <c r="J26" s="54"/>
      <c r="K26" s="54"/>
      <c r="L26" s="38"/>
      <c r="M26" s="38"/>
    </row>
    <row r="27" spans="1:13" ht="47.25" customHeight="1" thickBot="1" thickTop="1">
      <c r="A27" s="206"/>
      <c r="B27" s="213"/>
      <c r="C27" s="44"/>
      <c r="D27" s="47" t="s">
        <v>174</v>
      </c>
      <c r="E27" s="10" t="s">
        <v>276</v>
      </c>
      <c r="F27" s="32">
        <v>17</v>
      </c>
      <c r="G27" s="60">
        <v>200</v>
      </c>
      <c r="H27" s="32">
        <v>200</v>
      </c>
      <c r="I27" s="58">
        <f>H27/G27*100</f>
        <v>100</v>
      </c>
      <c r="J27" s="54">
        <v>200</v>
      </c>
      <c r="K27" s="54">
        <v>200</v>
      </c>
      <c r="L27" s="38">
        <f>J27/H27*100</f>
        <v>100</v>
      </c>
      <c r="M27" s="38">
        <f>K27/J27*100</f>
        <v>100</v>
      </c>
    </row>
    <row r="28" spans="1:13" ht="35.25" customHeight="1" thickBot="1" thickTop="1">
      <c r="A28" s="206"/>
      <c r="B28" s="213"/>
      <c r="C28" s="48"/>
      <c r="D28" s="47" t="s">
        <v>182</v>
      </c>
      <c r="E28" s="10" t="s">
        <v>277</v>
      </c>
      <c r="F28" s="32">
        <v>18</v>
      </c>
      <c r="G28" s="60">
        <v>425</v>
      </c>
      <c r="H28" s="32">
        <v>146</v>
      </c>
      <c r="I28" s="58">
        <f>H28/G28*100</f>
        <v>34.35294117647059</v>
      </c>
      <c r="J28" s="54">
        <v>148</v>
      </c>
      <c r="K28" s="54">
        <v>149</v>
      </c>
      <c r="L28" s="38">
        <f>J28/H28*100</f>
        <v>101.36986301369863</v>
      </c>
      <c r="M28" s="38">
        <f>K28/J28*100</f>
        <v>100.67567567567568</v>
      </c>
    </row>
    <row r="29" spans="1:13" ht="14.25" thickBot="1" thickTop="1">
      <c r="A29" s="206"/>
      <c r="B29" s="213"/>
      <c r="C29" s="49" t="s">
        <v>278</v>
      </c>
      <c r="D29" s="212" t="s">
        <v>279</v>
      </c>
      <c r="E29" s="212"/>
      <c r="F29" s="32">
        <v>19</v>
      </c>
      <c r="G29" s="60">
        <v>425</v>
      </c>
      <c r="H29" s="41">
        <v>465</v>
      </c>
      <c r="I29" s="58">
        <f>H29/G29*100</f>
        <v>109.41176470588236</v>
      </c>
      <c r="J29" s="54">
        <v>443</v>
      </c>
      <c r="K29" s="54">
        <v>453</v>
      </c>
      <c r="L29" s="38">
        <f>J29/H29*100</f>
        <v>95.26881720430107</v>
      </c>
      <c r="M29" s="38">
        <f>K29/J29*100</f>
        <v>102.25733634311513</v>
      </c>
    </row>
    <row r="30" spans="1:13" ht="14.25" thickBot="1" thickTop="1">
      <c r="A30" s="206"/>
      <c r="B30" s="30">
        <v>2</v>
      </c>
      <c r="C30" s="35"/>
      <c r="D30" s="212" t="s">
        <v>280</v>
      </c>
      <c r="E30" s="212"/>
      <c r="F30" s="32">
        <v>20</v>
      </c>
      <c r="G30" s="60">
        <v>2</v>
      </c>
      <c r="H30" s="32">
        <v>2</v>
      </c>
      <c r="I30" s="58"/>
      <c r="J30" s="54">
        <v>107</v>
      </c>
      <c r="K30" s="54">
        <v>107</v>
      </c>
      <c r="L30" s="38">
        <v>0</v>
      </c>
      <c r="M30" s="38">
        <v>0</v>
      </c>
    </row>
    <row r="31" spans="1:13" ht="14.25" thickBot="1" thickTop="1">
      <c r="A31" s="206"/>
      <c r="B31" s="30">
        <v>3</v>
      </c>
      <c r="C31" s="35"/>
      <c r="D31" s="212" t="s">
        <v>210</v>
      </c>
      <c r="E31" s="212"/>
      <c r="F31" s="32">
        <v>21</v>
      </c>
      <c r="G31" s="60"/>
      <c r="H31" s="32"/>
      <c r="I31" s="58"/>
      <c r="J31" s="54"/>
      <c r="K31" s="54"/>
      <c r="L31" s="38">
        <v>0</v>
      </c>
      <c r="M31" s="38">
        <v>0</v>
      </c>
    </row>
    <row r="32" spans="1:13" ht="14.25" thickBot="1" thickTop="1">
      <c r="A32" s="11" t="s">
        <v>211</v>
      </c>
      <c r="B32" s="30"/>
      <c r="C32" s="35"/>
      <c r="D32" s="212" t="s">
        <v>281</v>
      </c>
      <c r="E32" s="212"/>
      <c r="F32" s="32">
        <v>22</v>
      </c>
      <c r="G32" s="53">
        <f>G11-G17</f>
        <v>230</v>
      </c>
      <c r="H32" s="53">
        <f>H11-H17</f>
        <v>230</v>
      </c>
      <c r="I32" s="58">
        <f>H32/G32*100</f>
        <v>100</v>
      </c>
      <c r="J32" s="53">
        <f>J11-J17</f>
        <v>176</v>
      </c>
      <c r="K32" s="53">
        <f>K11-K17</f>
        <v>173</v>
      </c>
      <c r="L32" s="38">
        <f>J32/H32*100</f>
        <v>76.52173913043478</v>
      </c>
      <c r="M32" s="38">
        <f>K32/J32*100</f>
        <v>98.29545454545455</v>
      </c>
    </row>
    <row r="33" spans="1:13" ht="14.25" thickBot="1" thickTop="1">
      <c r="A33" s="11" t="s">
        <v>215</v>
      </c>
      <c r="B33" s="30"/>
      <c r="C33" s="35"/>
      <c r="D33" s="212" t="s">
        <v>216</v>
      </c>
      <c r="E33" s="212"/>
      <c r="F33" s="32">
        <v>23</v>
      </c>
      <c r="G33" s="53">
        <v>35</v>
      </c>
      <c r="H33" s="53">
        <v>35</v>
      </c>
      <c r="I33" s="58">
        <f>H33/G33*100</f>
        <v>100</v>
      </c>
      <c r="J33" s="53">
        <v>27</v>
      </c>
      <c r="K33" s="53">
        <v>27</v>
      </c>
      <c r="L33" s="38">
        <f>J33/H33*100</f>
        <v>77.14285714285715</v>
      </c>
      <c r="M33" s="38">
        <f>K33/J33*100</f>
        <v>100</v>
      </c>
    </row>
    <row r="34" spans="1:13" ht="37.5" customHeight="1" thickBot="1" thickTop="1">
      <c r="A34" s="11" t="s">
        <v>217</v>
      </c>
      <c r="B34" s="30"/>
      <c r="C34" s="35"/>
      <c r="D34" s="212" t="s">
        <v>282</v>
      </c>
      <c r="E34" s="212"/>
      <c r="F34" s="32">
        <v>24</v>
      </c>
      <c r="G34" s="53">
        <f>G32-G33</f>
        <v>195</v>
      </c>
      <c r="H34" s="53">
        <f>H32-H33</f>
        <v>195</v>
      </c>
      <c r="I34" s="58">
        <f>H34/G34*100</f>
        <v>100</v>
      </c>
      <c r="J34" s="53">
        <f>J32-J33</f>
        <v>149</v>
      </c>
      <c r="K34" s="53">
        <f>K32-K33</f>
        <v>146</v>
      </c>
      <c r="L34" s="38">
        <f>J34/H34*100</f>
        <v>76.41025641025641</v>
      </c>
      <c r="M34" s="38">
        <f>K34/J34*100</f>
        <v>97.98657718120806</v>
      </c>
    </row>
    <row r="35" spans="1:13" ht="14.25" thickBot="1" thickTop="1">
      <c r="A35" s="206"/>
      <c r="B35" s="30">
        <v>1</v>
      </c>
      <c r="C35" s="35"/>
      <c r="D35" s="212" t="s">
        <v>283</v>
      </c>
      <c r="E35" s="212"/>
      <c r="F35" s="32">
        <v>25</v>
      </c>
      <c r="G35" s="60">
        <v>12</v>
      </c>
      <c r="H35" s="32">
        <v>12</v>
      </c>
      <c r="I35" s="58">
        <f>H35/G35*100</f>
        <v>100</v>
      </c>
      <c r="J35" s="54">
        <v>9</v>
      </c>
      <c r="K35" s="54">
        <v>9</v>
      </c>
      <c r="L35" s="38"/>
      <c r="M35" s="38"/>
    </row>
    <row r="36" spans="1:13" ht="14.25" thickBot="1" thickTop="1">
      <c r="A36" s="206"/>
      <c r="B36" s="30">
        <v>2</v>
      </c>
      <c r="C36" s="35"/>
      <c r="D36" s="212" t="s">
        <v>284</v>
      </c>
      <c r="E36" s="212"/>
      <c r="F36" s="32">
        <v>26</v>
      </c>
      <c r="G36" s="60"/>
      <c r="H36" s="32"/>
      <c r="I36" s="58"/>
      <c r="J36" s="54"/>
      <c r="K36" s="54"/>
      <c r="L36" s="38"/>
      <c r="M36" s="38"/>
    </row>
    <row r="37" spans="1:13" ht="27" customHeight="1" thickBot="1" thickTop="1">
      <c r="A37" s="206"/>
      <c r="B37" s="30">
        <v>3</v>
      </c>
      <c r="C37" s="35"/>
      <c r="D37" s="212" t="s">
        <v>285</v>
      </c>
      <c r="E37" s="212"/>
      <c r="F37" s="32">
        <v>27</v>
      </c>
      <c r="G37" s="60"/>
      <c r="H37" s="32"/>
      <c r="I37" s="58"/>
      <c r="J37" s="54"/>
      <c r="K37" s="54"/>
      <c r="L37" s="38"/>
      <c r="M37" s="38"/>
    </row>
    <row r="38" spans="1:13" ht="67.5" customHeight="1" thickBot="1" thickTop="1">
      <c r="A38" s="206"/>
      <c r="B38" s="30">
        <v>4</v>
      </c>
      <c r="C38" s="35"/>
      <c r="D38" s="212" t="s">
        <v>286</v>
      </c>
      <c r="E38" s="212"/>
      <c r="F38" s="32">
        <v>28</v>
      </c>
      <c r="G38" s="60"/>
      <c r="H38" s="32"/>
      <c r="I38" s="58"/>
      <c r="J38" s="54"/>
      <c r="K38" s="54"/>
      <c r="L38" s="38"/>
      <c r="M38" s="38"/>
    </row>
    <row r="39" spans="1:13" ht="14.25" thickBot="1" thickTop="1">
      <c r="A39" s="206"/>
      <c r="B39" s="30">
        <v>5</v>
      </c>
      <c r="C39" s="35"/>
      <c r="D39" s="212" t="s">
        <v>287</v>
      </c>
      <c r="E39" s="212"/>
      <c r="F39" s="32">
        <v>29</v>
      </c>
      <c r="G39" s="60"/>
      <c r="H39" s="32"/>
      <c r="I39" s="58"/>
      <c r="J39" s="54"/>
      <c r="K39" s="54"/>
      <c r="L39" s="38"/>
      <c r="M39" s="38"/>
    </row>
    <row r="40" spans="1:13" ht="31.5" customHeight="1" thickBot="1" thickTop="1">
      <c r="A40" s="206"/>
      <c r="B40" s="30">
        <v>6</v>
      </c>
      <c r="C40" s="35"/>
      <c r="D40" s="212" t="s">
        <v>288</v>
      </c>
      <c r="E40" s="212"/>
      <c r="F40" s="32">
        <v>30</v>
      </c>
      <c r="G40" s="53">
        <f>G34-G35-G36-G37-G38-G39</f>
        <v>183</v>
      </c>
      <c r="H40" s="53">
        <f>H34-H35-H36-H37-H38-H39</f>
        <v>183</v>
      </c>
      <c r="I40" s="58">
        <f>H40/G40*100</f>
        <v>100</v>
      </c>
      <c r="J40" s="53">
        <f>J34-J35-J36-J37-J38-J39</f>
        <v>140</v>
      </c>
      <c r="K40" s="53">
        <f>K34-K35-K36-K37-K38-K39</f>
        <v>137</v>
      </c>
      <c r="L40" s="38">
        <f>J40/H40*100</f>
        <v>76.50273224043715</v>
      </c>
      <c r="M40" s="38">
        <f>K40/J40*100</f>
        <v>97.85714285714285</v>
      </c>
    </row>
    <row r="41" spans="1:13" ht="64.5" customHeight="1" thickBot="1" thickTop="1">
      <c r="A41" s="206"/>
      <c r="B41" s="30">
        <v>7</v>
      </c>
      <c r="C41" s="35"/>
      <c r="D41" s="212" t="s">
        <v>289</v>
      </c>
      <c r="E41" s="212"/>
      <c r="F41" s="32">
        <v>31</v>
      </c>
      <c r="G41" s="60"/>
      <c r="H41" s="32"/>
      <c r="I41" s="58"/>
      <c r="J41" s="54"/>
      <c r="K41" s="54"/>
      <c r="L41" s="38"/>
      <c r="M41" s="38"/>
    </row>
    <row r="42" spans="1:13" ht="78" customHeight="1" thickBot="1" thickTop="1">
      <c r="A42" s="206"/>
      <c r="B42" s="30">
        <v>8</v>
      </c>
      <c r="C42" s="35"/>
      <c r="D42" s="212" t="s">
        <v>290</v>
      </c>
      <c r="E42" s="212"/>
      <c r="F42" s="32">
        <v>32</v>
      </c>
      <c r="G42" s="53">
        <v>92</v>
      </c>
      <c r="H42" s="53">
        <v>92</v>
      </c>
      <c r="I42" s="58">
        <f>H42/G42*100</f>
        <v>100</v>
      </c>
      <c r="J42" s="54">
        <v>70</v>
      </c>
      <c r="K42" s="54">
        <v>69</v>
      </c>
      <c r="L42" s="38">
        <f>J42/H42*100</f>
        <v>76.08695652173914</v>
      </c>
      <c r="M42" s="38">
        <f>K42/J42*100</f>
        <v>98.57142857142858</v>
      </c>
    </row>
    <row r="43" spans="1:13" ht="14.25" thickBot="1" thickTop="1">
      <c r="A43" s="206"/>
      <c r="B43" s="30"/>
      <c r="C43" s="35" t="s">
        <v>27</v>
      </c>
      <c r="D43" s="212" t="s">
        <v>291</v>
      </c>
      <c r="E43" s="212"/>
      <c r="F43" s="32">
        <v>33</v>
      </c>
      <c r="G43" s="60"/>
      <c r="H43" s="32"/>
      <c r="I43" s="58"/>
      <c r="J43" s="54"/>
      <c r="K43" s="54"/>
      <c r="L43" s="38"/>
      <c r="M43" s="38"/>
    </row>
    <row r="44" spans="1:13" ht="14.25" thickBot="1" thickTop="1">
      <c r="A44" s="206"/>
      <c r="B44" s="30"/>
      <c r="C44" s="35" t="s">
        <v>37</v>
      </c>
      <c r="D44" s="212" t="s">
        <v>292</v>
      </c>
      <c r="E44" s="212"/>
      <c r="F44" s="32" t="s">
        <v>293</v>
      </c>
      <c r="G44" s="60">
        <v>87</v>
      </c>
      <c r="H44" s="32">
        <v>87</v>
      </c>
      <c r="I44" s="58">
        <f>H44/G44*100</f>
        <v>100</v>
      </c>
      <c r="J44" s="54">
        <v>67</v>
      </c>
      <c r="K44" s="54">
        <v>66</v>
      </c>
      <c r="L44" s="38">
        <f>J44/H44*100</f>
        <v>77.01149425287356</v>
      </c>
      <c r="M44" s="38">
        <f>K44/J44*100</f>
        <v>98.50746268656717</v>
      </c>
    </row>
    <row r="45" spans="1:13" ht="14.25" thickBot="1" thickTop="1">
      <c r="A45" s="206"/>
      <c r="B45" s="30"/>
      <c r="C45" s="35" t="s">
        <v>39</v>
      </c>
      <c r="D45" s="212" t="s">
        <v>294</v>
      </c>
      <c r="E45" s="212"/>
      <c r="F45" s="32">
        <v>34</v>
      </c>
      <c r="G45" s="60">
        <v>5</v>
      </c>
      <c r="H45" s="32">
        <v>5</v>
      </c>
      <c r="I45" s="58">
        <f>H45/G45*100</f>
        <v>100</v>
      </c>
      <c r="J45" s="54">
        <v>3</v>
      </c>
      <c r="K45" s="54">
        <v>4</v>
      </c>
      <c r="L45" s="38">
        <f>J45/H45*100</f>
        <v>60</v>
      </c>
      <c r="M45" s="38">
        <f>K45/J45*100</f>
        <v>133.33333333333331</v>
      </c>
    </row>
    <row r="46" spans="1:13" ht="42.75" customHeight="1" thickBot="1" thickTop="1">
      <c r="A46" s="206"/>
      <c r="B46" s="30">
        <v>9</v>
      </c>
      <c r="C46" s="35"/>
      <c r="D46" s="212" t="s">
        <v>295</v>
      </c>
      <c r="E46" s="212"/>
      <c r="F46" s="32">
        <v>35</v>
      </c>
      <c r="G46" s="60">
        <v>92</v>
      </c>
      <c r="H46" s="32">
        <v>92</v>
      </c>
      <c r="I46" s="58">
        <f>H46/G46*100</f>
        <v>100</v>
      </c>
      <c r="J46" s="54">
        <v>70</v>
      </c>
      <c r="K46" s="54">
        <v>68</v>
      </c>
      <c r="L46" s="38">
        <f>J46/H46*100</f>
        <v>76.08695652173914</v>
      </c>
      <c r="M46" s="38">
        <f>K46/J46*100</f>
        <v>97.14285714285714</v>
      </c>
    </row>
    <row r="47" spans="1:13" ht="14.25" thickBot="1" thickTop="1">
      <c r="A47" s="11" t="s">
        <v>296</v>
      </c>
      <c r="B47" s="30"/>
      <c r="C47" s="35"/>
      <c r="D47" s="212" t="s">
        <v>297</v>
      </c>
      <c r="E47" s="212"/>
      <c r="F47" s="32">
        <v>36</v>
      </c>
      <c r="G47" s="60"/>
      <c r="H47" s="32"/>
      <c r="I47" s="58"/>
      <c r="J47" s="55"/>
      <c r="K47" s="54"/>
      <c r="L47" s="38"/>
      <c r="M47" s="38"/>
    </row>
    <row r="48" spans="1:13" ht="25.5" customHeight="1" thickBot="1" thickTop="1">
      <c r="A48" s="11" t="s">
        <v>298</v>
      </c>
      <c r="B48" s="30"/>
      <c r="C48" s="35"/>
      <c r="D48" s="212" t="s">
        <v>299</v>
      </c>
      <c r="E48" s="212"/>
      <c r="F48" s="32">
        <v>37</v>
      </c>
      <c r="G48" s="60"/>
      <c r="H48" s="32"/>
      <c r="I48" s="58"/>
      <c r="J48" s="55"/>
      <c r="K48" s="54"/>
      <c r="L48" s="38"/>
      <c r="M48" s="38"/>
    </row>
    <row r="49" spans="1:13" ht="14.25" thickBot="1" thickTop="1">
      <c r="A49" s="11"/>
      <c r="B49" s="30"/>
      <c r="C49" s="35" t="s">
        <v>27</v>
      </c>
      <c r="D49" s="212" t="s">
        <v>300</v>
      </c>
      <c r="E49" s="212"/>
      <c r="F49" s="32">
        <v>38</v>
      </c>
      <c r="G49" s="60"/>
      <c r="H49" s="32"/>
      <c r="I49" s="58"/>
      <c r="J49" s="55"/>
      <c r="K49" s="54"/>
      <c r="L49" s="38"/>
      <c r="M49" s="38"/>
    </row>
    <row r="50" spans="1:13" ht="14.25" thickBot="1" thickTop="1">
      <c r="A50" s="11"/>
      <c r="B50" s="30"/>
      <c r="C50" s="35" t="s">
        <v>37</v>
      </c>
      <c r="D50" s="212" t="s">
        <v>301</v>
      </c>
      <c r="E50" s="212"/>
      <c r="F50" s="32">
        <v>39</v>
      </c>
      <c r="G50" s="60"/>
      <c r="H50" s="32"/>
      <c r="I50" s="58"/>
      <c r="J50" s="55"/>
      <c r="K50" s="54"/>
      <c r="L50" s="38"/>
      <c r="M50" s="38"/>
    </row>
    <row r="51" spans="1:13" ht="14.25" thickBot="1" thickTop="1">
      <c r="A51" s="11"/>
      <c r="B51" s="30"/>
      <c r="C51" s="35" t="s">
        <v>39</v>
      </c>
      <c r="D51" s="212" t="s">
        <v>302</v>
      </c>
      <c r="E51" s="212"/>
      <c r="F51" s="32">
        <v>40</v>
      </c>
      <c r="G51" s="60"/>
      <c r="H51" s="32"/>
      <c r="I51" s="58"/>
      <c r="J51" s="55"/>
      <c r="K51" s="54"/>
      <c r="L51" s="38"/>
      <c r="M51" s="38"/>
    </row>
    <row r="52" spans="1:13" ht="14.25" thickBot="1" thickTop="1">
      <c r="A52" s="11"/>
      <c r="B52" s="30"/>
      <c r="C52" s="35" t="s">
        <v>45</v>
      </c>
      <c r="D52" s="212" t="s">
        <v>303</v>
      </c>
      <c r="E52" s="212"/>
      <c r="F52" s="32">
        <v>41</v>
      </c>
      <c r="G52" s="60"/>
      <c r="H52" s="32"/>
      <c r="I52" s="58"/>
      <c r="J52" s="55"/>
      <c r="K52" s="54"/>
      <c r="L52" s="38"/>
      <c r="M52" s="38"/>
    </row>
    <row r="53" spans="1:13" ht="14.25" thickBot="1" thickTop="1">
      <c r="A53" s="11"/>
      <c r="B53" s="30"/>
      <c r="C53" s="35" t="s">
        <v>47</v>
      </c>
      <c r="D53" s="212" t="s">
        <v>144</v>
      </c>
      <c r="E53" s="212"/>
      <c r="F53" s="32">
        <v>42</v>
      </c>
      <c r="G53" s="60"/>
      <c r="H53" s="32"/>
      <c r="I53" s="58"/>
      <c r="J53" s="55"/>
      <c r="K53" s="54"/>
      <c r="L53" s="38"/>
      <c r="M53" s="38"/>
    </row>
    <row r="54" spans="1:13" ht="30" customHeight="1" thickBot="1" thickTop="1">
      <c r="A54" s="11" t="s">
        <v>304</v>
      </c>
      <c r="B54" s="30"/>
      <c r="C54" s="35"/>
      <c r="D54" s="212" t="s">
        <v>3</v>
      </c>
      <c r="E54" s="212"/>
      <c r="F54" s="32">
        <v>43</v>
      </c>
      <c r="G54" s="60">
        <v>2454</v>
      </c>
      <c r="H54" s="33">
        <v>2454</v>
      </c>
      <c r="I54" s="58">
        <f>H54/G54*100</f>
        <v>100</v>
      </c>
      <c r="J54" s="55">
        <v>352</v>
      </c>
      <c r="K54" s="54">
        <v>305</v>
      </c>
      <c r="L54" s="38">
        <f>J54/H54*100</f>
        <v>14.343928280358597</v>
      </c>
      <c r="M54" s="38">
        <f>K54/J54*100</f>
        <v>86.64772727272727</v>
      </c>
    </row>
    <row r="55" spans="1:13" ht="14.25" thickBot="1" thickTop="1">
      <c r="A55" s="11"/>
      <c r="B55" s="30">
        <v>1</v>
      </c>
      <c r="C55" s="35"/>
      <c r="D55" s="212" t="s">
        <v>4</v>
      </c>
      <c r="E55" s="212"/>
      <c r="F55" s="32">
        <v>44</v>
      </c>
      <c r="G55" s="60"/>
      <c r="H55" s="33"/>
      <c r="I55" s="58"/>
      <c r="J55" s="55"/>
      <c r="K55" s="55"/>
      <c r="L55" s="38"/>
      <c r="M55" s="38"/>
    </row>
    <row r="56" spans="1:13" ht="27.75" customHeight="1" thickBot="1" thickTop="1">
      <c r="A56" s="11"/>
      <c r="B56" s="30"/>
      <c r="C56" s="35"/>
      <c r="D56" s="10"/>
      <c r="E56" s="10" t="s">
        <v>305</v>
      </c>
      <c r="F56" s="32">
        <v>45</v>
      </c>
      <c r="G56" s="60"/>
      <c r="H56" s="33"/>
      <c r="I56" s="58"/>
      <c r="J56" s="55"/>
      <c r="K56" s="55"/>
      <c r="L56" s="38"/>
      <c r="M56" s="38"/>
    </row>
    <row r="57" spans="1:13" ht="14.25" thickBot="1" thickTop="1">
      <c r="A57" s="11" t="s">
        <v>306</v>
      </c>
      <c r="B57" s="30"/>
      <c r="C57" s="35"/>
      <c r="D57" s="212" t="s">
        <v>307</v>
      </c>
      <c r="E57" s="212"/>
      <c r="F57" s="32">
        <v>46</v>
      </c>
      <c r="G57" s="60">
        <v>2454</v>
      </c>
      <c r="H57" s="33">
        <v>2454</v>
      </c>
      <c r="I57" s="58">
        <f>H57/G57*100</f>
        <v>100</v>
      </c>
      <c r="J57" s="56">
        <v>352</v>
      </c>
      <c r="K57" s="56">
        <v>305</v>
      </c>
      <c r="L57" s="38">
        <f>J57/H57*100</f>
        <v>14.343928280358597</v>
      </c>
      <c r="M57" s="38">
        <f>K57/J57*100</f>
        <v>86.64772727272727</v>
      </c>
    </row>
    <row r="58" spans="1:13" ht="14.25" thickBot="1" thickTop="1">
      <c r="A58" s="11" t="s">
        <v>308</v>
      </c>
      <c r="B58" s="30"/>
      <c r="C58" s="35"/>
      <c r="D58" s="212" t="s">
        <v>218</v>
      </c>
      <c r="E58" s="212"/>
      <c r="F58" s="32">
        <v>47</v>
      </c>
      <c r="G58" s="60"/>
      <c r="H58" s="33"/>
      <c r="I58" s="58"/>
      <c r="J58" s="55"/>
      <c r="K58" s="55"/>
      <c r="L58" s="38"/>
      <c r="M58" s="38"/>
    </row>
    <row r="59" spans="1:13" ht="14.25" thickBot="1" thickTop="1">
      <c r="A59" s="206"/>
      <c r="B59" s="30">
        <v>1</v>
      </c>
      <c r="C59" s="35"/>
      <c r="D59" s="212" t="s">
        <v>224</v>
      </c>
      <c r="E59" s="212"/>
      <c r="F59" s="32">
        <v>48</v>
      </c>
      <c r="G59" s="60">
        <v>119</v>
      </c>
      <c r="H59" s="32">
        <v>119</v>
      </c>
      <c r="I59" s="58">
        <f aca="true" t="shared" si="3" ref="I59:I64">H59/G59*100</f>
        <v>100</v>
      </c>
      <c r="J59" s="55">
        <v>119</v>
      </c>
      <c r="K59" s="55">
        <v>119</v>
      </c>
      <c r="L59" s="38">
        <f aca="true" t="shared" si="4" ref="L59:L64">J59/H59*100</f>
        <v>100</v>
      </c>
      <c r="M59" s="38">
        <f aca="true" t="shared" si="5" ref="M59:M64">K59/J59*100</f>
        <v>100</v>
      </c>
    </row>
    <row r="60" spans="1:13" ht="14.25" thickBot="1" thickTop="1">
      <c r="A60" s="206"/>
      <c r="B60" s="30">
        <v>2</v>
      </c>
      <c r="C60" s="35"/>
      <c r="D60" s="212" t="s">
        <v>309</v>
      </c>
      <c r="E60" s="212"/>
      <c r="F60" s="32">
        <v>49</v>
      </c>
      <c r="G60" s="60">
        <v>119</v>
      </c>
      <c r="H60" s="32">
        <v>119</v>
      </c>
      <c r="I60" s="58">
        <f t="shared" si="3"/>
        <v>100</v>
      </c>
      <c r="J60" s="55">
        <v>119</v>
      </c>
      <c r="K60" s="55">
        <v>119</v>
      </c>
      <c r="L60" s="38">
        <f t="shared" si="4"/>
        <v>100</v>
      </c>
      <c r="M60" s="38">
        <f t="shared" si="5"/>
        <v>100</v>
      </c>
    </row>
    <row r="61" spans="1:13" ht="42.75" customHeight="1" thickBot="1" thickTop="1">
      <c r="A61" s="206"/>
      <c r="B61" s="30">
        <v>3</v>
      </c>
      <c r="C61" s="35"/>
      <c r="D61" s="212" t="s">
        <v>310</v>
      </c>
      <c r="E61" s="212"/>
      <c r="F61" s="32">
        <v>50</v>
      </c>
      <c r="G61" s="57">
        <f>G22/G60/12*1000</f>
        <v>5339.635854341736</v>
      </c>
      <c r="H61" s="57">
        <f>H22/H60/12*1000</f>
        <v>5339.635854341736</v>
      </c>
      <c r="I61" s="58">
        <f t="shared" si="3"/>
        <v>100</v>
      </c>
      <c r="J61" s="57">
        <f>J22/J60/12*1000</f>
        <v>5379.551820728292</v>
      </c>
      <c r="K61" s="57">
        <f>K22/K60/12*1000</f>
        <v>5420.868347338936</v>
      </c>
      <c r="L61" s="38">
        <f t="shared" si="4"/>
        <v>100.74754098360658</v>
      </c>
      <c r="M61" s="38">
        <f t="shared" si="5"/>
        <v>100.76802915907315</v>
      </c>
    </row>
    <row r="62" spans="1:13" ht="54" customHeight="1" thickBot="1" thickTop="1">
      <c r="A62" s="206"/>
      <c r="B62" s="30">
        <v>4</v>
      </c>
      <c r="C62" s="35"/>
      <c r="D62" s="212" t="s">
        <v>311</v>
      </c>
      <c r="E62" s="212"/>
      <c r="F62" s="32">
        <v>51</v>
      </c>
      <c r="G62" s="57">
        <v>4814</v>
      </c>
      <c r="H62" s="57">
        <v>4814</v>
      </c>
      <c r="I62" s="58">
        <f t="shared" si="3"/>
        <v>100</v>
      </c>
      <c r="J62" s="58">
        <v>4976.73</v>
      </c>
      <c r="K62" s="58">
        <v>5016.52</v>
      </c>
      <c r="L62" s="38">
        <f t="shared" si="4"/>
        <v>103.38034898213544</v>
      </c>
      <c r="M62" s="38">
        <f t="shared" si="5"/>
        <v>100.79952097059717</v>
      </c>
    </row>
    <row r="63" spans="1:13" ht="38.25" customHeight="1" thickBot="1" thickTop="1">
      <c r="A63" s="206"/>
      <c r="B63" s="30">
        <v>5</v>
      </c>
      <c r="C63" s="35"/>
      <c r="D63" s="212" t="s">
        <v>312</v>
      </c>
      <c r="E63" s="212"/>
      <c r="F63" s="32">
        <v>52</v>
      </c>
      <c r="G63" s="58">
        <f>G12/G60</f>
        <v>120.16806722689076</v>
      </c>
      <c r="H63" s="58">
        <f>H12/H60</f>
        <v>120.16806722689076</v>
      </c>
      <c r="I63" s="58">
        <f t="shared" si="3"/>
        <v>100</v>
      </c>
      <c r="J63" s="59">
        <f>J12/J60</f>
        <v>121.72268907563026</v>
      </c>
      <c r="K63" s="59">
        <f>K12/K60</f>
        <v>122.6890756302521</v>
      </c>
      <c r="L63" s="38">
        <f t="shared" si="4"/>
        <v>101.2937062937063</v>
      </c>
      <c r="M63" s="38">
        <f t="shared" si="5"/>
        <v>100.79392474974111</v>
      </c>
    </row>
    <row r="64" spans="1:13" ht="52.5" customHeight="1" thickBot="1" thickTop="1">
      <c r="A64" s="206"/>
      <c r="B64" s="30">
        <v>6</v>
      </c>
      <c r="C64" s="35"/>
      <c r="D64" s="212" t="s">
        <v>313</v>
      </c>
      <c r="E64" s="212"/>
      <c r="F64" s="32">
        <v>53</v>
      </c>
      <c r="G64" s="58">
        <v>120.17</v>
      </c>
      <c r="H64" s="58">
        <v>120.17</v>
      </c>
      <c r="I64" s="58">
        <f t="shared" si="3"/>
        <v>100</v>
      </c>
      <c r="J64" s="59">
        <v>111.38</v>
      </c>
      <c r="K64" s="59">
        <v>112.28</v>
      </c>
      <c r="L64" s="38">
        <f t="shared" si="4"/>
        <v>92.68536240326203</v>
      </c>
      <c r="M64" s="38">
        <f t="shared" si="5"/>
        <v>100.808044532232</v>
      </c>
    </row>
    <row r="65" spans="1:13" ht="41.25" customHeight="1" thickBot="1" thickTop="1">
      <c r="A65" s="206"/>
      <c r="B65" s="30">
        <v>7</v>
      </c>
      <c r="C65" s="35"/>
      <c r="D65" s="212" t="s">
        <v>314</v>
      </c>
      <c r="E65" s="212"/>
      <c r="F65" s="32">
        <v>54</v>
      </c>
      <c r="G65" s="58"/>
      <c r="H65" s="36"/>
      <c r="I65" s="58"/>
      <c r="J65" s="59"/>
      <c r="K65" s="59"/>
      <c r="L65" s="38"/>
      <c r="M65" s="38"/>
    </row>
    <row r="66" spans="1:13" ht="36.75" customHeight="1" thickBot="1" thickTop="1">
      <c r="A66" s="206"/>
      <c r="B66" s="30">
        <v>8</v>
      </c>
      <c r="C66" s="35"/>
      <c r="D66" s="212" t="s">
        <v>315</v>
      </c>
      <c r="E66" s="212"/>
      <c r="F66" s="32">
        <v>55</v>
      </c>
      <c r="G66" s="57">
        <f>G17/G11*1000</f>
        <v>983.936303953066</v>
      </c>
      <c r="H66" s="57">
        <f>H17/H11*1000</f>
        <v>983.936303953066</v>
      </c>
      <c r="I66" s="58">
        <f>H66/G66*100</f>
        <v>100</v>
      </c>
      <c r="J66" s="57">
        <f>J17/J11*1000</f>
        <v>987.8645797421223</v>
      </c>
      <c r="K66" s="57">
        <f>K17/K11*1000</f>
        <v>988.1652756875086</v>
      </c>
      <c r="L66" s="38">
        <f>J66/H66*100</f>
        <v>100.39924086277475</v>
      </c>
      <c r="M66" s="38">
        <f>K66/J66*100</f>
        <v>100.03043898440663</v>
      </c>
    </row>
    <row r="67" spans="1:13" ht="14.25" thickBot="1" thickTop="1">
      <c r="A67" s="206"/>
      <c r="B67" s="30">
        <v>9</v>
      </c>
      <c r="C67" s="35"/>
      <c r="D67" s="212" t="s">
        <v>237</v>
      </c>
      <c r="E67" s="212"/>
      <c r="F67" s="32">
        <v>56</v>
      </c>
      <c r="G67" s="58">
        <v>0</v>
      </c>
      <c r="H67" s="37">
        <v>0</v>
      </c>
      <c r="I67" s="58" t="e">
        <f>H67/G67*100</f>
        <v>#DIV/0!</v>
      </c>
      <c r="J67" s="55">
        <v>0</v>
      </c>
      <c r="K67" s="55">
        <v>0</v>
      </c>
      <c r="L67" s="38">
        <v>0</v>
      </c>
      <c r="M67" s="38">
        <v>0</v>
      </c>
    </row>
    <row r="68" spans="1:13" ht="14.25" thickBot="1" thickTop="1">
      <c r="A68" s="206"/>
      <c r="B68" s="30">
        <v>10</v>
      </c>
      <c r="C68" s="35"/>
      <c r="D68" s="216" t="s">
        <v>316</v>
      </c>
      <c r="E68" s="216"/>
      <c r="F68" s="32">
        <v>57</v>
      </c>
      <c r="G68" s="61">
        <v>260</v>
      </c>
      <c r="H68" s="50">
        <v>260</v>
      </c>
      <c r="I68" s="58">
        <f>H68/G68*100</f>
        <v>100</v>
      </c>
      <c r="J68" s="56">
        <v>240</v>
      </c>
      <c r="K68" s="56">
        <v>230</v>
      </c>
      <c r="L68" s="38">
        <f>J68/H68*100</f>
        <v>92.3076923076923</v>
      </c>
      <c r="M68" s="38">
        <f>K68/J68*100</f>
        <v>95.83333333333334</v>
      </c>
    </row>
    <row r="69" spans="1:13" ht="12.75">
      <c r="A69" s="12"/>
      <c r="B69" s="12"/>
      <c r="C69" s="22"/>
      <c r="D69" s="51"/>
      <c r="E69" s="51"/>
      <c r="F69" s="19"/>
      <c r="G69" s="24"/>
      <c r="H69" s="18"/>
      <c r="I69" s="72"/>
      <c r="J69" s="19"/>
      <c r="K69" s="18"/>
      <c r="L69" s="18"/>
      <c r="M69" s="18"/>
    </row>
    <row r="70" spans="1:13" ht="12.75">
      <c r="A70" s="12"/>
      <c r="B70" s="12"/>
      <c r="C70" s="22"/>
      <c r="D70" s="12"/>
      <c r="E70" s="23"/>
      <c r="F70" s="19"/>
      <c r="G70" s="24"/>
      <c r="H70" s="18"/>
      <c r="I70" s="72"/>
      <c r="J70" s="19"/>
      <c r="K70" s="18"/>
      <c r="L70" s="18"/>
      <c r="M70" s="18"/>
    </row>
    <row r="71" spans="1:13" ht="12.75" hidden="1">
      <c r="A71" s="12"/>
      <c r="B71" s="12"/>
      <c r="C71" s="22"/>
      <c r="D71" s="12"/>
      <c r="E71" s="217"/>
      <c r="F71" s="217"/>
      <c r="G71" s="218"/>
      <c r="H71" s="218"/>
      <c r="I71" s="218"/>
      <c r="J71" s="215"/>
      <c r="K71" s="215"/>
      <c r="L71" s="215"/>
      <c r="M71" s="18"/>
    </row>
    <row r="72" spans="1:13" ht="12.75" hidden="1">
      <c r="A72" s="12"/>
      <c r="B72" s="12"/>
      <c r="C72" s="22"/>
      <c r="D72" s="12"/>
      <c r="E72" s="205"/>
      <c r="F72" s="205"/>
      <c r="G72" s="5"/>
      <c r="H72" s="20"/>
      <c r="I72" s="204"/>
      <c r="J72" s="204"/>
      <c r="K72" s="204"/>
      <c r="L72" s="172"/>
      <c r="M72" s="18"/>
    </row>
    <row r="73" spans="1:13" ht="12.75">
      <c r="A73" s="12"/>
      <c r="B73" s="12"/>
      <c r="C73" s="22"/>
      <c r="D73" s="12"/>
      <c r="E73" s="203"/>
      <c r="F73" s="203"/>
      <c r="G73" s="5"/>
      <c r="H73" s="21"/>
      <c r="I73" s="204"/>
      <c r="J73" s="204"/>
      <c r="K73" s="204"/>
      <c r="L73" s="172"/>
      <c r="M73" s="18"/>
    </row>
    <row r="74" spans="1:13" ht="12.75">
      <c r="A74" s="179" t="s">
        <v>332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</row>
    <row r="75" spans="1:13" ht="12.75">
      <c r="A75" s="179" t="s">
        <v>333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</row>
    <row r="76" spans="1:13" ht="12.75">
      <c r="A76" s="12"/>
      <c r="B76" s="12"/>
      <c r="C76" s="22"/>
      <c r="D76" s="12"/>
      <c r="E76" s="219"/>
      <c r="F76" s="219"/>
      <c r="G76" s="24"/>
      <c r="H76" s="18"/>
      <c r="I76" s="72"/>
      <c r="J76" s="220"/>
      <c r="K76" s="220"/>
      <c r="L76" s="220"/>
      <c r="M76" s="18"/>
    </row>
    <row r="77" spans="1:13" ht="12.75">
      <c r="A77" s="12"/>
      <c r="B77" s="12"/>
      <c r="C77" s="22"/>
      <c r="D77" s="12"/>
      <c r="E77" s="52"/>
      <c r="F77" s="52"/>
      <c r="G77" s="24"/>
      <c r="H77" s="18"/>
      <c r="I77" s="72"/>
      <c r="J77" s="178"/>
      <c r="K77" s="178"/>
      <c r="L77" s="178"/>
      <c r="M77" s="18"/>
    </row>
    <row r="78" spans="1:13" ht="12.75">
      <c r="A78" s="12"/>
      <c r="B78" s="12"/>
      <c r="C78" s="22"/>
      <c r="D78" s="12"/>
      <c r="E78" s="221"/>
      <c r="F78" s="221"/>
      <c r="G78" s="24"/>
      <c r="H78" s="18"/>
      <c r="I78" s="72"/>
      <c r="J78" s="19"/>
      <c r="K78" s="18"/>
      <c r="L78" s="18"/>
      <c r="M78" s="18"/>
    </row>
  </sheetData>
  <sheetProtection/>
  <mergeCells count="81">
    <mergeCell ref="I4:M4"/>
    <mergeCell ref="A74:M74"/>
    <mergeCell ref="A75:M75"/>
    <mergeCell ref="E76:F76"/>
    <mergeCell ref="J76:L76"/>
    <mergeCell ref="J77:L77"/>
    <mergeCell ref="E78:F78"/>
    <mergeCell ref="J71:L71"/>
    <mergeCell ref="E72:F72"/>
    <mergeCell ref="D67:E67"/>
    <mergeCell ref="D68:E68"/>
    <mergeCell ref="E71:F71"/>
    <mergeCell ref="G71:I71"/>
    <mergeCell ref="D58:E58"/>
    <mergeCell ref="A59:A68"/>
    <mergeCell ref="D59:E59"/>
    <mergeCell ref="D60:E60"/>
    <mergeCell ref="D61:E61"/>
    <mergeCell ref="D62:E62"/>
    <mergeCell ref="D63:E63"/>
    <mergeCell ref="D64:E64"/>
    <mergeCell ref="D65:E65"/>
    <mergeCell ref="D66:E66"/>
    <mergeCell ref="D53:E53"/>
    <mergeCell ref="D54:E54"/>
    <mergeCell ref="D55:E55"/>
    <mergeCell ref="D57:E57"/>
    <mergeCell ref="D49:E49"/>
    <mergeCell ref="D50:E50"/>
    <mergeCell ref="D51:E51"/>
    <mergeCell ref="D52:E52"/>
    <mergeCell ref="D45:E45"/>
    <mergeCell ref="D46:E46"/>
    <mergeCell ref="D47:E47"/>
    <mergeCell ref="D48:E48"/>
    <mergeCell ref="D41:E41"/>
    <mergeCell ref="D42:E42"/>
    <mergeCell ref="D43:E43"/>
    <mergeCell ref="D44:E44"/>
    <mergeCell ref="D32:E32"/>
    <mergeCell ref="D33:E33"/>
    <mergeCell ref="D34:E34"/>
    <mergeCell ref="A35:A46"/>
    <mergeCell ref="D35:E35"/>
    <mergeCell ref="D36:E36"/>
    <mergeCell ref="D37:E37"/>
    <mergeCell ref="D38:E38"/>
    <mergeCell ref="D39:E39"/>
    <mergeCell ref="D40:E40"/>
    <mergeCell ref="A18:A31"/>
    <mergeCell ref="D18:E18"/>
    <mergeCell ref="B19:B29"/>
    <mergeCell ref="D19:E19"/>
    <mergeCell ref="D20:E20"/>
    <mergeCell ref="D21:E21"/>
    <mergeCell ref="D29:E29"/>
    <mergeCell ref="D30:E30"/>
    <mergeCell ref="D31:E31"/>
    <mergeCell ref="D11:E11"/>
    <mergeCell ref="A12:A16"/>
    <mergeCell ref="D12:E12"/>
    <mergeCell ref="D15:E15"/>
    <mergeCell ref="D16:E16"/>
    <mergeCell ref="D17:E17"/>
    <mergeCell ref="H8:H9"/>
    <mergeCell ref="I8:I9"/>
    <mergeCell ref="J8:J9"/>
    <mergeCell ref="K8:K9"/>
    <mergeCell ref="L8:M8"/>
    <mergeCell ref="B10:C10"/>
    <mergeCell ref="D10:E10"/>
    <mergeCell ref="A6:M6"/>
    <mergeCell ref="L3:M3"/>
    <mergeCell ref="E73:F73"/>
    <mergeCell ref="I72:K72"/>
    <mergeCell ref="I73:K73"/>
    <mergeCell ref="A5:M5"/>
    <mergeCell ref="A8:C9"/>
    <mergeCell ref="D8:E9"/>
    <mergeCell ref="F8:F9"/>
    <mergeCell ref="G8:G9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buget6</cp:lastModifiedBy>
  <cp:lastPrinted>2023-12-15T08:23:06Z</cp:lastPrinted>
  <dcterms:created xsi:type="dcterms:W3CDTF">2022-05-11T09:36:57Z</dcterms:created>
  <dcterms:modified xsi:type="dcterms:W3CDTF">2023-12-15T08:23:52Z</dcterms:modified>
  <cp:category/>
  <cp:version/>
  <cp:contentType/>
  <cp:contentStatus/>
</cp:coreProperties>
</file>