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65" windowWidth="14880" windowHeight="3360" activeTab="0"/>
  </bookViews>
  <sheets>
    <sheet name="Anexa 1 2022" sheetId="1" r:id="rId1"/>
    <sheet name="Anexa 3 2022" sheetId="2" r:id="rId2"/>
    <sheet name="Anexa 4 2022" sheetId="3" r:id="rId3"/>
    <sheet name="Anexa 5 2022" sheetId="4" r:id="rId4"/>
    <sheet name="Anexa 2 2022 " sheetId="5" r:id="rId5"/>
  </sheets>
  <definedNames/>
  <calcPr fullCalcOnLoad="1"/>
</workbook>
</file>

<file path=xl/sharedStrings.xml><?xml version="1.0" encoding="utf-8"?>
<sst xmlns="http://schemas.openxmlformats.org/spreadsheetml/2006/main" count="865" uniqueCount="590">
  <si>
    <t>INDICATORI</t>
  </si>
  <si>
    <t>Nr. rd.</t>
  </si>
  <si>
    <t>%</t>
  </si>
  <si>
    <t>I.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</si>
  <si>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</si>
  <si>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</si>
  <si>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</si>
  <si>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</si>
  <si>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</si>
  <si>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</si>
  <si>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</si>
  <si>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A.</t>
  </si>
  <si>
    <t>B.</t>
  </si>
  <si>
    <t>C.</t>
  </si>
  <si>
    <t>C0</t>
  </si>
  <si>
    <t>C1</t>
  </si>
  <si>
    <t>ch. cu salariile</t>
  </si>
  <si>
    <t>C2</t>
  </si>
  <si>
    <t>bonusuri</t>
  </si>
  <si>
    <t>C3</t>
  </si>
  <si>
    <t>alte cheltuieli cu personalul, din care:</t>
  </si>
  <si>
    <t>C4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</si>
  <si>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</si>
  <si>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</si>
  <si>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</si>
  <si>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</si>
  <si>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</si>
  <si>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</si>
  <si>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IV</t>
  </si>
  <si>
    <t>V</t>
  </si>
  <si>
    <t>Rezerve legale</t>
  </si>
  <si>
    <t>Alte rezerve reprezentând facilități fiscale prevăzute de lege</t>
  </si>
  <si>
    <t>Acoperirea pierderilor contabile din anii precedenți</t>
  </si>
  <si>
    <t>Alte repartizări prevăzute de lege</t>
  </si>
  <si>
    <t>Participarea salariaților la profit în limita a 10% din profitul net, dar nu mai mult de nivelul unui salariu de bază mediu lunar realizat la nivelul operatorului economic în exercițiul financiar de referință</t>
  </si>
  <si>
    <t>- dividende cuvenite bugetului de stat</t>
  </si>
  <si>
    <t>- dividende cuvenite bugetului local</t>
  </si>
  <si>
    <t>c)</t>
  </si>
  <si>
    <t>- dividende cuvenite altor acționari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</si>
  <si>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</si>
  <si>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</si>
  <si>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</si>
  <si>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</si>
  <si>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</si>
  <si>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</si>
  <si>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d)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</si>
  <si>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</si>
  <si>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</si>
  <si>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</si>
  <si>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</si>
  <si>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</si>
  <si>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</si>
  <si>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</si>
  <si>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</si>
  <si>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</si>
  <si>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</si>
  <si>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</si>
  <si>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</si>
  <si>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</si>
  <si>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</si>
  <si>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</si>
  <si>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Plăți restante</t>
  </si>
  <si>
    <t>Creanțe restante</t>
  </si>
  <si>
    <t>Aprobat</t>
  </si>
  <si>
    <t>din care:</t>
  </si>
  <si>
    <t>An</t>
  </si>
  <si>
    <t>3a</t>
  </si>
  <si>
    <t>4a</t>
  </si>
  <si>
    <t>6a</t>
  </si>
  <si>
    <t>6b</t>
  </si>
  <si>
    <t>6c</t>
  </si>
  <si>
    <t>a1)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</si>
  <si>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</si>
  <si>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</si>
  <si>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</si>
  <si>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</si>
  <si>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</si>
  <si>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</si>
  <si>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</si>
  <si>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</si>
  <si>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c2</t>
  </si>
  <si>
    <t>din producția de imobilizări</t>
  </si>
  <si>
    <t>venituri aferente costului producției în curs de execuție</t>
  </si>
  <si>
    <t>f)</t>
  </si>
  <si>
    <t>f1)</t>
  </si>
  <si>
    <t>din amenzi și penalități</t>
  </si>
  <si>
    <t>f2)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</si>
  <si>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</si>
  <si>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</si>
  <si>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</si>
  <si>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</si>
  <si>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</si>
  <si>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</si>
  <si>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din imobilizări financiare</t>
  </si>
  <si>
    <t>din investiții financiare</t>
  </si>
  <si>
    <t>din diferențe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</si>
  <si>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</si>
  <si>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</si>
  <si>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</si>
  <si>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</si>
  <si>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</si>
  <si>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</si>
  <si>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</si>
  <si>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</si>
  <si>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</si>
  <si>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</si>
  <si>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</si>
  <si>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</si>
  <si>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</si>
  <si>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cu întreținerea și reparațiile</t>
  </si>
  <si>
    <t>- către operatori cu capital integral/majoritar de stat</t>
  </si>
  <si>
    <t>- către operatori cu capital privat</t>
  </si>
  <si>
    <t>prime de asigurare</t>
  </si>
  <si>
    <t>A3</t>
  </si>
  <si>
    <t>cheltuieli cu colaboratorii</t>
  </si>
  <si>
    <t>cheltuieli privind comisioanele și onorariul, din care:</t>
  </si>
  <si>
    <t>c1)</t>
  </si>
  <si>
    <t>cheltuieli de protocol, din care:</t>
  </si>
  <si>
    <t>- tichete cadou potrivit Legii nr. 193/2006, cu modificările ulterioare</t>
  </si>
  <si>
    <t>52</t>
  </si>
  <si>
    <t>c2)</t>
  </si>
  <si>
    <t>cheltuieli de reclamă și publicitate, din care:</t>
  </si>
  <si>
    <t>- tichete cadou ptr. cheltuieli de reclamă și publicitate, potrivit Legii nr. 193/2006, cu modificările ulterioare</t>
  </si>
  <si>
    <t>54</t>
  </si>
  <si>
    <t>- tichete cadou ptr. campanii de marketing, studiul pieței, promovarea pe piețe existente sau noi, potrivit Legii nr. 193/2006, cu modificările ulterioare</t>
  </si>
  <si>
    <t>55</t>
  </si>
  <si>
    <t>d1)</t>
  </si>
  <si>
    <t>d2)</t>
  </si>
  <si>
    <t>d3)</t>
  </si>
  <si>
    <t>- pentru cluburile sportive</t>
  </si>
  <si>
    <t>cheltuieli de deplasare, detașare, transfer, din care:</t>
  </si>
  <si>
    <t>64</t>
  </si>
  <si>
    <t>-interna</t>
  </si>
  <si>
    <t>-externa</t>
  </si>
  <si>
    <t>g)</t>
  </si>
  <si>
    <t>cheltuieli poștale și taxe de telecomunicații</t>
  </si>
  <si>
    <t>h)</t>
  </si>
  <si>
    <t>i)</t>
  </si>
  <si>
    <t>alte cheltuieli cu serviciile executate de terți, din care:</t>
  </si>
  <si>
    <t>i1)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</si>
  <si>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</si>
  <si>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</si>
  <si>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</si>
  <si>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</si>
  <si>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</si>
  <si>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</si>
  <si>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i5)</t>
  </si>
  <si>
    <t>cheltuieli cu prestațiile efectuate de filiale</t>
  </si>
  <si>
    <t>i6)</t>
  </si>
  <si>
    <t>i7)</t>
  </si>
  <si>
    <t>j)</t>
  </si>
  <si>
    <t>ch. cu taxa pt. activitatea de exploatare a resurselor minerale</t>
  </si>
  <si>
    <t>ch. cu taxa de licență</t>
  </si>
  <si>
    <t>ch. cu taxa de autorizare</t>
  </si>
  <si>
    <t>ch. cu taxa de mediu</t>
  </si>
  <si>
    <t>cheltuieli cu alte taxe și impozite</t>
  </si>
  <si>
    <t>a) salarii de bază</t>
  </si>
  <si>
    <t>b) sporuri, prime și alte bonificații aferente salariului de bază (conform CCM)</t>
  </si>
  <si>
    <t>c) alte bonificații (conform CCM) '</t>
  </si>
  <si>
    <t>- tichete de creșă, cf. Legii nr. 193/2006, cu modificările ulterioare;</t>
  </si>
  <si>
    <t>94</t>
  </si>
  <si>
    <t>- tichete cadou pentru cheltuieli sociale potrivit Legii nr. 193/2006, cu modificările ulterioare;</t>
  </si>
  <si>
    <t>95</t>
  </si>
  <si>
    <t>b) tichete de masă;</t>
  </si>
  <si>
    <t>c) vouchere de vacanță;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</si>
  <si>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</si>
  <si>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</si>
  <si>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</si>
  <si>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a) pentru directori/directorat</t>
  </si>
  <si>
    <t>b) pentru consiliul de administrație/consiliul de supraveghere, din care:</t>
  </si>
  <si>
    <t>d) pentru alte comisii și comitete constituite potrivit legii</t>
  </si>
  <si>
    <t>- către bugetul general consolidat</t>
  </si>
  <si>
    <t>- către alți creditori</t>
  </si>
  <si>
    <t>cheltuieli privind activele imobilizate</t>
  </si>
  <si>
    <t>cheltuieli aferente transferurilor pentru plata personalului</t>
  </si>
  <si>
    <t>ch. cu amortizarea imobilizărilor corporale și necorporale</t>
  </si>
  <si>
    <t>cheltuieli privind ajustările și provizioanele</t>
  </si>
  <si>
    <t>-provizioane privind participarea la profit a salariaților</t>
  </si>
  <si>
    <t>venituri din provizioane și ajustări pentru depreciere sau pierderi de valoare , din care:</t>
  </si>
  <si>
    <t>- din participarea salariaților la profit</t>
  </si>
  <si>
    <t>- din deprecierea imobilizărilor corporale și a activelor circulante</t>
  </si>
  <si>
    <t>- venituri din alte provizioane</t>
  </si>
  <si>
    <t>cheltuieli privind dobânzile, din care: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</si>
  <si>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</si>
  <si>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</si>
  <si>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</si>
  <si>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</si>
  <si>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neimpozabile</t>
  </si>
  <si>
    <t>- venituri din subvenții și transferuri</t>
  </si>
  <si>
    <t>. . . . . . . . . .</t>
  </si>
  <si>
    <t>Nr. mediu de salariați</t>
  </si>
  <si>
    <t>- cantitatea de produse finite (QPF)</t>
  </si>
  <si>
    <t>Creanțe restante, din care:</t>
  </si>
  <si>
    <t>- de la operatori cu capital privat</t>
  </si>
  <si>
    <t>- de la bugetul de stat</t>
  </si>
  <si>
    <t>- de la bugetul local</t>
  </si>
  <si>
    <t>Credite pentru finanțarea activității curente (soldul rămas de rambursat)</t>
  </si>
  <si>
    <t>Gradul de realizare a veniturilor totale</t>
  </si>
  <si>
    <t>Nr. crt.</t>
  </si>
  <si>
    <t>Realizat</t>
  </si>
  <si>
    <t>Valoare</t>
  </si>
  <si>
    <t>Credite bancare, din care:</t>
  </si>
  <si>
    <t>a) - interne</t>
  </si>
  <si>
    <t>b) - externe</t>
  </si>
  <si>
    <t>Alte surse, din care:</t>
  </si>
  <si>
    <t>CHELTUIELI PENTRU INVESTIȚII, din care:</t>
  </si>
  <si>
    <t>Investiții în curs, din care:</t>
  </si>
  <si>
    <t>a) pentru bunurile proprietatea privata a operatorului economic:</t>
  </si>
  <si>
    <t>Investiții noi, din care:</t>
  </si>
  <si>
    <t>Măsuri</t>
  </si>
  <si>
    <t>Termen de realizare</t>
  </si>
  <si>
    <t>Preliminat/Realizat</t>
  </si>
  <si>
    <t>Influențe (+/-)</t>
  </si>
  <si>
    <t>Rezultat brut (+/-)</t>
  </si>
  <si>
    <t>Rezultat brut</t>
  </si>
  <si>
    <t>Pct. I</t>
  </si>
  <si>
    <t>TOTAL pct. I</t>
  </si>
  <si>
    <t>Pct. II</t>
  </si>
  <si>
    <t>Cauze care diminuează efectul măsurilor prevăzute la pct. I</t>
  </si>
  <si>
    <t>TOTAL pct. II</t>
  </si>
  <si>
    <t>Pct. III</t>
  </si>
  <si>
    <t>TOTAL GENERAL pct. I + pct. II</t>
  </si>
  <si>
    <t>CONDUCĂTORUL UNITĂȚII,</t>
  </si>
  <si>
    <t>6=5/4</t>
  </si>
  <si>
    <t>VENITURI TOTALE (Rd.1=Rd.2+Rd.5)</t>
  </si>
  <si>
    <t>CHELTUIELI TOTALE (Rd.6=Rd.7+Rd.19)</t>
  </si>
  <si>
    <t>Cheltuieli de exploatare,(Rd. 7= Rd.8+Rd.9+Rd.10+Rd.18) din care:</t>
  </si>
  <si>
    <t>cheltuieli cu bunuri si servicii</t>
  </si>
  <si>
    <t>cheltuieli cu impozite, taxe si varsaminte asimilate</t>
  </si>
  <si>
    <t>cheltuieli cu personalul, (Rd.10=Rd.11+Rd.14+Rd.16+Rd.17) din care:</t>
  </si>
  <si>
    <t>Cheltuieli de natură salarială(Rd.11=Rd.12+Rd.13)</t>
  </si>
  <si>
    <t>cheltuieli cu plati compensatorii aferente disponibilizărilor de personal</t>
  </si>
  <si>
    <t>Cheltuieli aferente contractului de mandat si a altor organe de conducere si control, comisii si comitete</t>
  </si>
  <si>
    <t>REZULTATUL BRUT (profit/pierdere) (Rd.20=Rd.1-Rd.6)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</si>
  <si>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</si>
  <si>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</si>
  <si>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</si>
  <si>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</si>
  <si>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</si>
  <si>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PROFITUL/PIERDEREA NETA A PERIOADEI DE RAPORTARE (Rd. 26=Rd.20-Rd.21-Rd.22+Rd.23-Rd.24-Rd.25), din care: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</si>
  <si>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</si>
  <si>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Profitul contabil rămas după deducerea sumelor de la Rd. 27, 28, 29, 30, 31 (Rd. 32= Rd.26-(Rd.27 la Rd. 31)&gt;= 0)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</si>
  <si>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</si>
  <si>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Profitul nerepartizat pe destinațiile prevăzute la Rd.33 - Rd.34 se repartizează la alte rezerve și constituie sursă proprie de finanțare</t>
  </si>
  <si>
    <t>cheltuieli privind prestarile de servicii</t>
  </si>
  <si>
    <t>cheltuieli cu reclama si publicitate</t>
  </si>
  <si>
    <t>Castigul mediu lunar pe salariat (lei/persoană) determinat pe baza cheltuielilor de natură salarială *)</t>
  </si>
  <si>
    <t>Productivitatea muncii în unități valorice pe total personal mediu (mii lei/persoană) (Rd.2/Rd.51)</t>
  </si>
  <si>
    <t>Cheltuieli totale la 1000 lei venituri totale (Rd. 57= (Rd.6/Rd.1)x1000)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</si>
  <si>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</si>
  <si>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</si>
  <si>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</si>
  <si>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</si>
  <si>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subvenții și transferuri de exploatare aferente cifrei de afaceri nete (Rd.9=Rd.10+Rd.11), din care:</t>
  </si>
  <si>
    <t>ci</t>
  </si>
  <si>
    <t>alte venituri din exploatare (Rd.15+Rd.16+Rd.19+Rd.20+Rd.21, din care:</t>
  </si>
  <si>
    <t>fi)</t>
  </si>
  <si>
    <t>din vânzarea activelor și alte operații de capital (red.16=Rd.17+Rd.18), din care:</t>
  </si>
  <si>
    <t>f5) | alte venituri</t>
  </si>
  <si>
    <t>Venituri financiare (Rd.22=Rd.23+Rd.24+Rd.25+ Rd.26+Rd.27), din care: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</si>
  <si>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</si>
  <si>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</si>
  <si>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</si>
  <si>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Cheltuieli privind serviciile executate de terți (Rd.39=Rd.40+Rd.41+Rd.44), din care:</t>
  </si>
  <si>
    <t>cheltuieli privind chiriile (Rd.41=Rd.42+Rd.43) din care:</t>
  </si>
  <si>
    <t>Cheltuieli cu alte servicii executate de terți (Rd.45=Rd.46+Rd.47+Rd.49+ Rd.56+Rd.61+Rd.62+Rd.66+ Rd.67+Rd.68+Rd.77), din care:</t>
  </si>
  <si>
    <t>cheltuieli privind consultanța juridică</t>
  </si>
  <si>
    <t>cheltuieli de protocol, reclamă și publicitate (Rd.51+Rd.53), din care:</t>
  </si>
  <si>
    <t>51</t>
  </si>
  <si>
    <t>53</t>
  </si>
  <si>
    <t>- ch.de promovare a produselor</t>
  </si>
  <si>
    <t>Ch. cu sponsorizarea, potrivit O.U.G. nr. 2/2015 (Rd.56=Rd.57+Rd.58+Rd.60), din care:</t>
  </si>
  <si>
    <t>ch.de sponsorizare in domeniul medical si sanatate</t>
  </si>
  <si>
    <t>ch. de sponsorizare in domeniile educatie, invatamant, social si sport, din care:</t>
  </si>
  <si>
    <t>ch. de sponsorizare pentru alte actiuni si activitati</t>
  </si>
  <si>
    <t>cheltuieli cu transportul de bunuri si persoane</t>
  </si>
  <si>
    <t>- cheltuieli cu diurna (rd.63=Rd.64+Rd.65), din care:</t>
  </si>
  <si>
    <t>63</t>
  </si>
  <si>
    <t>cheltuieli cu serviciile bancare si asimilate</t>
  </si>
  <si>
    <t>cheltuieli de asigurare si pază</t>
  </si>
  <si>
    <t>-aferente bunurilor de natura domeniului public</t>
  </si>
  <si>
    <t>cheltuieli privind recrutarea și plasarea personalului de conducere cf. Ordonanței de urgență a Guvernului nr. 109/2011</t>
  </si>
  <si>
    <t>B Cheltuieli cu impozite, taxe și vărsăminte asimilate (Rd.78=Rd.79+Rd.80+Rd.81+Rd.82+ Rd.83+Rd.84), din care:</t>
  </si>
  <si>
    <t>ch. cu redevența pentru concesionarea bunurilor publice si resursele minerale</t>
  </si>
  <si>
    <t>C. Cheltuieli cu personalul (Rd.85=Rd.86+Rd.99+Rd.103+ Rd. 112), din care:</t>
  </si>
  <si>
    <t>Cheltuieli de natură salarială (Rd.86=Rd.87+ Rd.91)</t>
  </si>
  <si>
    <t>Cheltuieli cu salariile (Rd.87=Rd.88+Rd.89+Rd.90), din care:</t>
  </si>
  <si>
    <t>a) cheltuieli sociale prevăzute la art. 25 din Legea nr. 227/2015 privind Codul fiscal*), cu modificările și completările ulterioare, din care:</t>
  </si>
  <si>
    <t>93</t>
  </si>
  <si>
    <t>d) ch. privind participarea salariaților la profitul obtinut în anul precedent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</si>
  <si>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</si>
  <si>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(Rd.103=Rd.104+Rd.107+ Rd.110+ Rd.111), din care:</t>
  </si>
  <si>
    <t>-componenta fixă</t>
  </si>
  <si>
    <t>-componenta variabilă</t>
  </si>
  <si>
    <t>c) pentru cenzori</t>
  </si>
  <si>
    <t>D. Alte cheltuieli de exploatare (Rd.113=Rd.114+Rd.117+Rd.118+ Rd.119+Rd.120+Rd.121), din care:</t>
  </si>
  <si>
    <t>ajustări și deprecieri pentru pierdere de valoare și provizioane (Rd.121=Rd.122-Rd.125), din care:</t>
  </si>
  <si>
    <t>f1.1)</t>
  </si>
  <si>
    <t>f1.2)</t>
  </si>
  <si>
    <t>- provizioane in legatura cu contractul de mandat</t>
  </si>
  <si>
    <t>f2.1)</t>
  </si>
  <si>
    <t>din anularea provizioanelor (Rd.126=Rd.127+Rd. 128+ Rd.129), din care:</t>
  </si>
  <si>
    <t>Cheltuieli financiare (Rd.130=Rd.131+Rd.134+Rd. 137), din care:</t>
  </si>
  <si>
    <t>Venituri totale din exploatare, din care: (Rd.2)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</si>
  <si>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</si>
  <si>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</si>
  <si>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</si>
  <si>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</si>
  <si>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S</t>
  </si>
  <si>
    <t>B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</si>
  <si>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</si>
  <si>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</si>
  <si>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Elemente de calcul a productivitatii muncii in unităti fizice, din care</t>
  </si>
  <si>
    <t>- pret mediu (p)</t>
  </si>
  <si>
    <t>- valoare=QPF x p</t>
  </si>
  <si>
    <t>- pondere in venituri totale de exploatare = Rd.157/Rd.2</t>
  </si>
  <si>
    <t>- de la alte entitati</t>
  </si>
  <si>
    <t>Redistribuiri/distribuiri totale cf.OUG nr. 29/2017 din:</t>
  </si>
  <si>
    <t>- alte rezerve</t>
  </si>
  <si>
    <t>- rezultatul reportat</t>
  </si>
  <si>
    <t>CONDUCĂTORUL COMPARTIMENTULUI</t>
  </si>
  <si>
    <t>FINANCIAR CONTABIL</t>
  </si>
  <si>
    <t>mii lei</t>
  </si>
  <si>
    <t>% 4=3/2</t>
  </si>
  <si>
    <t>% 7=6/5</t>
  </si>
  <si>
    <t>Conducătorul unității,</t>
  </si>
  <si>
    <t>Conducătorul compartimentului financiar-contabil,</t>
  </si>
  <si>
    <t>I</t>
  </si>
  <si>
    <t>a) amortizare</t>
  </si>
  <si>
    <t>b) profit</t>
  </si>
  <si>
    <t>a) interne</t>
  </si>
  <si>
    <t>b) externe</t>
  </si>
  <si>
    <t>a) pentru bunurile proprietatea privată a operatorului economic: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</si>
  <si>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</si>
  <si>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</si>
  <si>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</si>
  <si>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Măsuri de îmbunătățire a rezultatului brut și reducere a plăților restante</t>
  </si>
  <si>
    <t>9=7/5</t>
  </si>
  <si>
    <t>10=8/7</t>
  </si>
  <si>
    <t>7=6/5</t>
  </si>
  <si>
    <t>8=5/3 a</t>
  </si>
  <si>
    <t>35</t>
  </si>
  <si>
    <t>36</t>
  </si>
  <si>
    <t>37</t>
  </si>
  <si>
    <t>9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</si>
  <si>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</si>
  <si>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</si>
  <si>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</si>
  <si>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</si>
  <si>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</si>
  <si>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</si>
  <si>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</si>
  <si>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</si>
  <si>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</si>
  <si>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</t>
  </si>
  <si>
    <t>47</t>
  </si>
  <si>
    <t>48</t>
  </si>
  <si>
    <t>49</t>
  </si>
  <si>
    <t>50</t>
  </si>
  <si>
    <t>2</t>
  </si>
  <si>
    <t>3</t>
  </si>
  <si>
    <t>4</t>
  </si>
  <si>
    <t>5</t>
  </si>
  <si>
    <t>6</t>
  </si>
  <si>
    <t>7</t>
  </si>
  <si>
    <t>56</t>
  </si>
  <si>
    <t>8</t>
  </si>
  <si>
    <t>57</t>
  </si>
  <si>
    <t>58</t>
  </si>
  <si>
    <t>10</t>
  </si>
  <si>
    <t>59</t>
  </si>
  <si>
    <t>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</si>
  <si>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</si>
  <si>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</si>
  <si>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</si>
  <si>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</si>
  <si>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</si>
  <si>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</si>
  <si>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</si>
  <si>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</si>
  <si>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</si>
  <si>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</si>
  <si>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</si>
  <si>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</si>
  <si>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</si>
  <si>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</si>
  <si>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</si>
  <si>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</si>
  <si>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</si>
  <si>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</si>
  <si>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</si>
  <si>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</si>
  <si>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</si>
  <si>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</si>
  <si>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</si>
  <si>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</si>
  <si>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BUGETUL DE VENITURI SI CHELTUIELI</t>
  </si>
  <si>
    <t>AUTORITATEA ADMINISTRATIEI PUBLICE CENTRALE/LOCALE</t>
  </si>
  <si>
    <t>CONDUCATORUL</t>
  </si>
  <si>
    <t>COMPARTIMENTULUI FINANCIAR</t>
  </si>
  <si>
    <t>CONTABIL</t>
  </si>
  <si>
    <t>Detalierea indicatorilor economico-financiari prevazuti in bugetul de venituri si cheltuieli si repartizarea pe trimestre a acestora</t>
  </si>
  <si>
    <t>60</t>
  </si>
  <si>
    <t>61</t>
  </si>
  <si>
    <t>62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</si>
  <si>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</si>
  <si>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</si>
  <si>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</si>
  <si>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</si>
  <si>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</si>
  <si>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</si>
  <si>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</si>
  <si>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</si>
  <si>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</si>
  <si>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</si>
  <si>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</si>
  <si>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</si>
  <si>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</si>
  <si>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</si>
  <si>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</si>
  <si>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</si>
  <si>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</si>
  <si>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</si>
  <si>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</si>
  <si>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</si>
  <si>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</si>
  <si>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</si>
  <si>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</si>
  <si>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</si>
  <si>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</si>
  <si>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</si>
  <si>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</si>
  <si>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</si>
  <si>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</si>
  <si>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</si>
  <si>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</si>
  <si>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</si>
  <si>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</si>
  <si>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</si>
  <si>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</si>
  <si>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</si>
  <si>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</si>
  <si>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</si>
  <si>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</si>
  <si>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</si>
  <si>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</si>
  <si>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</si>
  <si>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</si>
  <si>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</si>
  <si>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141</t>
  </si>
  <si>
    <t>142</t>
  </si>
  <si>
    <t>144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</si>
  <si>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</si>
  <si>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</si>
  <si>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</si>
  <si>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</si>
  <si>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</si>
  <si>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</si>
  <si>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</si>
  <si>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</si>
  <si>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</si>
  <si>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</si>
  <si>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</si>
  <si>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</si>
  <si>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</si>
  <si>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</si>
  <si>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</si>
  <si>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</si>
  <si>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</si>
  <si>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</si>
  <si>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</si>
  <si>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</si>
  <si>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</si>
  <si>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</si>
  <si>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</si>
  <si>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</si>
  <si>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ANEXA Nr. 3</t>
  </si>
  <si>
    <t xml:space="preserve">ANEXA Nr 5 - </t>
  </si>
  <si>
    <t>Masuri de imbunatatire a rezultatului brut si de reducere a platilor restante</t>
  </si>
  <si>
    <t>si completarile ulterioare</t>
  </si>
  <si>
    <t>brut lunar, prevazute in Legea anuala a bugetului de stat</t>
  </si>
  <si>
    <t>Conducătorul compartimentului financiar - contabil</t>
  </si>
  <si>
    <t>ANEXA Nr. 2</t>
  </si>
  <si>
    <t xml:space="preserve">   Trim    II</t>
  </si>
  <si>
    <t xml:space="preserve">   Trim   III</t>
  </si>
  <si>
    <t>Preliminat/ Realizat</t>
  </si>
  <si>
    <r>
      <t>*)</t>
    </r>
    <r>
      <rPr>
        <sz val="12"/>
        <color indexed="63"/>
        <rFont val="Calibri"/>
        <family val="2"/>
      </rPr>
      <t xml:space="preserve"> în limita prevazuta la art. 25 alin. 3 lit. b din Legea nr. 227/2015 privind Codul fiscal, cu modificările </t>
    </r>
  </si>
  <si>
    <r>
      <t>**)</t>
    </r>
    <r>
      <rPr>
        <sz val="12"/>
        <color indexed="63"/>
        <rFont val="Calibri"/>
        <family val="2"/>
      </rPr>
      <t xml:space="preserve"> se vor evidenția distinct sumele care nu se iau în calcul la determinarea creșterii câștigului mediu </t>
    </r>
  </si>
  <si>
    <t xml:space="preserve">  Trim     I</t>
  </si>
  <si>
    <t>Cheltuieli privind stocurile (Rd.31=Rd.32+Rd.33+Rd.36+Rd.37+ Rd.38), din care:</t>
  </si>
  <si>
    <t>Alte cheltuieli cu personalul (Rd.99=Rd.100+Rd.101+Rd.102), din care:</t>
  </si>
  <si>
    <t>cheltuieli cu majorari si penalitati (Rd.114=Rd.115+Rd.116), din care:</t>
  </si>
  <si>
    <t>REZULTATUL BRUT                    (profit/pierdere)                     (rd.138=Rd.1-Rd.28)</t>
  </si>
  <si>
    <t>cheltuieli                            nedeductibile fiscal</t>
  </si>
  <si>
    <t>147 a)</t>
  </si>
  <si>
    <t>147 b)</t>
  </si>
  <si>
    <t>147 c)</t>
  </si>
  <si>
    <t>1 0</t>
  </si>
  <si>
    <t>1 1</t>
  </si>
  <si>
    <t>Productivitatea muncii în unități fizice pe total personal mediu (cantitate produse finite/persoană)w=W=QPF/Rd.149</t>
  </si>
  <si>
    <t>Bonusuri(Rd.91=Rd.92+Rd.95+Rd.96+Rd.97+Rd.98Idin care:</t>
  </si>
  <si>
    <t>cheltuieli cu anunțurile privind licitatiile si alte anunturi</t>
  </si>
  <si>
    <t>Achizitie motostivuitor S1 Transport Auto</t>
  </si>
  <si>
    <t>Achizitie masina de insurubat cu impulsuri</t>
  </si>
  <si>
    <t xml:space="preserve">Achizitie banc curatat si reparat injectoare </t>
  </si>
  <si>
    <t>Achizitie sistem compensare en. reactiva medie tensiune(proiectare si executie)</t>
  </si>
  <si>
    <t>Extindere sistem e-ticketing</t>
  </si>
  <si>
    <t>Reabilitare linie de tramvai si montare macaze</t>
  </si>
  <si>
    <t>Adapost pasageri statie asteptare</t>
  </si>
  <si>
    <t>Achizitie autoturism interventie</t>
  </si>
  <si>
    <t>Modernizare autoutilitare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</si>
  <si>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</si>
  <si>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</si>
  <si>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 administrativ teritoriale:</t>
  </si>
  <si>
    <t>Investiţii efectuate la imobilizările corporale existente (modernizări), din care:</t>
  </si>
  <si>
    <t>Reabilitare platforme si drumuri S1</t>
  </si>
  <si>
    <t>Modernizare cladiri  S1</t>
  </si>
  <si>
    <t>Achizitie utilaje</t>
  </si>
  <si>
    <t>Echipamemte IT</t>
  </si>
  <si>
    <t>d) pentru bunurile luate în concesiune, închiriate sau în locaţie de gestiune, exclusiv cele din domeniul public sau privat al statului sau al unităţii administrativ teritoriale:</t>
  </si>
  <si>
    <t>Dotări (alte achiziţii de imobilizări corporale)</t>
  </si>
  <si>
    <t>Rambursări de rate aferente creditelor pentru investiţii, din care:</t>
  </si>
  <si>
    <t>Operatorul economic : R.A.T. SRL.</t>
  </si>
  <si>
    <t>Sediul/Adresa: CALEA SEVERINULUI NR. 23</t>
  </si>
  <si>
    <t>Cod unic de înregistrare :RO2315129</t>
  </si>
  <si>
    <t>Modernizare statie carburanti</t>
  </si>
  <si>
    <t>Modernizare arhiva</t>
  </si>
  <si>
    <t>Câștigul mediu lunar pe salariat (lei/persoană) determinat pe baza cheltuielilor de natură salarială (Rd.147/Rd.149/12*1000)</t>
  </si>
  <si>
    <t>Câștigul mediu lunar pe salariat (lei/persoană) determinat pe baza cheltuielilor de natură salarială, cf. OG 26/2013 [(Rd.147 - rd.92* -rd.97)/Rd.149/12*1000</t>
  </si>
  <si>
    <t>Estimări an 2023</t>
  </si>
  <si>
    <t>Sediul/Adresa: CALEA SEVERINULUI NR.103</t>
  </si>
  <si>
    <t>An 2023</t>
  </si>
  <si>
    <t>Compresor</t>
  </si>
  <si>
    <t>Studiu de solutie pt.infrastructura incarcare autobuze electrice</t>
  </si>
  <si>
    <t>ANEXA 4</t>
  </si>
  <si>
    <t>Data finalizarii investitiei</t>
  </si>
  <si>
    <t>majorare sal.de baza minim brut</t>
  </si>
  <si>
    <t>Venituri totale (rd. 1 + rd. 2) , din care:</t>
  </si>
  <si>
    <t>Venituri din exploatare</t>
  </si>
  <si>
    <t>cresteri sal aferente reintregirii salariale</t>
  </si>
  <si>
    <t>Banc calibrare injectoare  S1</t>
  </si>
  <si>
    <t>Achizitie generator mobil curent electric</t>
  </si>
  <si>
    <t>Achizitie autospeciala cu platforma PRB S2</t>
  </si>
  <si>
    <t>Achizitie autospeciala tractare S2</t>
  </si>
  <si>
    <t>Achizitie sistem informare calatori</t>
  </si>
  <si>
    <t>Masina echilibrat roti S1</t>
  </si>
  <si>
    <t>Achizitie autospeciala aprovizionare</t>
  </si>
  <si>
    <t>Statie incarcare  autobuze electrice articulate</t>
  </si>
  <si>
    <t>Cablare statii incarcare individuala autobuze electrice articulate</t>
  </si>
  <si>
    <t>Ingradire refugii calatori statii tramvai</t>
  </si>
  <si>
    <t>Achizitie router securitate</t>
  </si>
  <si>
    <t>Achizitie imprimanta -DispeceratA3</t>
  </si>
  <si>
    <t>Masina de dejantat S1</t>
  </si>
  <si>
    <t>Achizitie autobuze</t>
  </si>
  <si>
    <t>Extindere sistem monitorizare trafic</t>
  </si>
  <si>
    <t>Sistem e-ticketing si urmarire GPS</t>
  </si>
  <si>
    <t>Prevederi an 2020</t>
  </si>
  <si>
    <t>Prevederi an precedent 2021</t>
  </si>
  <si>
    <t>Aprobat 2021</t>
  </si>
  <si>
    <t>Realizat 2021</t>
  </si>
  <si>
    <t>An curent 2022</t>
  </si>
  <si>
    <t>An 2024</t>
  </si>
  <si>
    <t>Realizat/ Preliminat an precedent 2021</t>
  </si>
  <si>
    <t>Propuneri an curent     2022</t>
  </si>
  <si>
    <t>Estimări an 2024</t>
  </si>
  <si>
    <t>Realizat an2020</t>
  </si>
  <si>
    <t>Propuneri an curent 2022</t>
  </si>
  <si>
    <t>conform HCL.383/2021</t>
  </si>
  <si>
    <t>x</t>
  </si>
  <si>
    <t>Măsura 1</t>
  </si>
  <si>
    <t>Cauza 1</t>
  </si>
  <si>
    <t>Sistem de compensare energie  reactiva medie tensiune</t>
  </si>
  <si>
    <t>Achizitit autospeciala ridicari auto</t>
  </si>
  <si>
    <t>Achizitie automacara 18 t S2</t>
  </si>
  <si>
    <t>Achizitie autobasculanta 16 t S2</t>
  </si>
  <si>
    <t>Centrala electrica Pavilion S</t>
  </si>
  <si>
    <t>Dispozitiv masura ecartament cale rulare</t>
  </si>
  <si>
    <t>Generator energie electrica S1</t>
  </si>
  <si>
    <t>Pompe carburanti S1</t>
  </si>
  <si>
    <t>Prevederi an  2021</t>
  </si>
  <si>
    <t>Programul de investitii, dotari si sursele de finantare 2022</t>
  </si>
  <si>
    <t>An  2021</t>
  </si>
  <si>
    <t>Achizitie paratraznet PDA S</t>
  </si>
  <si>
    <t>Achizitie presa sertizare cabluri S1</t>
  </si>
  <si>
    <t>Surse proprii</t>
  </si>
  <si>
    <t xml:space="preserve">ANEXA </t>
  </si>
  <si>
    <t>PREȘEDINTE DE ȘEDINȚĂ</t>
  </si>
  <si>
    <t>la Hotărârea nr.61/28.02.2022</t>
  </si>
  <si>
    <t>RADU MARINESCU</t>
  </si>
  <si>
    <t>pe anul 2022 la R.A.T SRL</t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</si>
</sst>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00000"/>
    <numFmt numFmtId="179" formatCode="0;[Red]0"/>
    <numFmt numFmtId="180" formatCode="0_);\(0\)"/>
    <numFmt numFmtId="181" formatCode="#,##0;[Red]#,##0"/>
    <numFmt numFmtId="182" formatCode="#,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3"/>
      </left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/>
      <right/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0" fillId="0" borderId="33" xfId="0" applyFont="1" applyBorder="1" applyAlignment="1">
      <alignment wrapText="1"/>
    </xf>
    <xf numFmtId="0" fontId="10" fillId="0" borderId="18" xfId="0" applyFont="1" applyBorder="1" applyAlignment="1">
      <alignment/>
    </xf>
    <xf numFmtId="0" fontId="13" fillId="0" borderId="34" xfId="0" applyFont="1" applyBorder="1" applyAlignment="1">
      <alignment vertical="center" wrapText="1"/>
    </xf>
    <xf numFmtId="0" fontId="13" fillId="32" borderId="34" xfId="0" applyFont="1" applyFill="1" applyBorder="1" applyAlignment="1">
      <alignment vertical="center" wrapText="1"/>
    </xf>
    <xf numFmtId="0" fontId="15" fillId="33" borderId="34" xfId="58" applyFont="1" applyFill="1" applyBorder="1" applyAlignment="1">
      <alignment/>
      <protection/>
    </xf>
    <xf numFmtId="1" fontId="13" fillId="33" borderId="34" xfId="0" applyNumberFormat="1" applyFont="1" applyFill="1" applyBorder="1" applyAlignment="1">
      <alignment vertical="center" wrapText="1"/>
    </xf>
    <xf numFmtId="1" fontId="15" fillId="33" borderId="34" xfId="58" applyNumberFormat="1" applyFont="1" applyFill="1" applyBorder="1" applyAlignment="1">
      <alignment/>
      <protection/>
    </xf>
    <xf numFmtId="1" fontId="15" fillId="32" borderId="34" xfId="58" applyNumberFormat="1" applyFont="1" applyFill="1" applyBorder="1" applyAlignment="1">
      <alignment/>
      <protection/>
    </xf>
    <xf numFmtId="0" fontId="15" fillId="32" borderId="34" xfId="58" applyFont="1" applyFill="1" applyBorder="1" applyAlignment="1">
      <alignment/>
      <protection/>
    </xf>
    <xf numFmtId="179" fontId="15" fillId="33" borderId="34" xfId="58" applyNumberFormat="1" applyFont="1" applyFill="1" applyBorder="1" applyAlignment="1">
      <alignment vertical="center"/>
      <protection/>
    </xf>
    <xf numFmtId="180" fontId="13" fillId="33" borderId="34" xfId="0" applyNumberFormat="1" applyFont="1" applyFill="1" applyBorder="1" applyAlignment="1">
      <alignment vertical="center" wrapText="1"/>
    </xf>
    <xf numFmtId="1" fontId="13" fillId="32" borderId="34" xfId="0" applyNumberFormat="1" applyFont="1" applyFill="1" applyBorder="1" applyAlignment="1">
      <alignment vertical="center" wrapText="1"/>
    </xf>
    <xf numFmtId="180" fontId="13" fillId="32" borderId="34" xfId="0" applyNumberFormat="1" applyFont="1" applyFill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1" fontId="13" fillId="33" borderId="35" xfId="0" applyNumberFormat="1" applyFont="1" applyFill="1" applyBorder="1" applyAlignment="1">
      <alignment vertical="center" wrapText="1"/>
    </xf>
    <xf numFmtId="1" fontId="15" fillId="33" borderId="35" xfId="58" applyNumberFormat="1" applyFont="1" applyFill="1" applyBorder="1" applyAlignment="1">
      <alignment/>
      <protection/>
    </xf>
    <xf numFmtId="1" fontId="13" fillId="0" borderId="35" xfId="0" applyNumberFormat="1" applyFont="1" applyBorder="1" applyAlignment="1">
      <alignment vertical="center" wrapText="1"/>
    </xf>
    <xf numFmtId="0" fontId="13" fillId="32" borderId="35" xfId="0" applyFont="1" applyFill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  <xf numFmtId="1" fontId="15" fillId="0" borderId="35" xfId="58" applyNumberFormat="1" applyFont="1" applyFill="1" applyBorder="1" applyAlignment="1">
      <alignment/>
      <protection/>
    </xf>
    <xf numFmtId="0" fontId="10" fillId="0" borderId="1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1" fillId="0" borderId="0" xfId="0" applyFont="1" applyBorder="1" applyAlignment="1">
      <alignment vertical="justify"/>
    </xf>
    <xf numFmtId="0" fontId="10" fillId="0" borderId="4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1" fillId="33" borderId="45" xfId="0" applyFont="1" applyFill="1" applyBorder="1" applyAlignment="1">
      <alignment horizontal="left" wrapText="1"/>
    </xf>
    <xf numFmtId="0" fontId="11" fillId="33" borderId="46" xfId="0" applyFont="1" applyFill="1" applyBorder="1" applyAlignment="1">
      <alignment horizontal="left" wrapText="1"/>
    </xf>
    <xf numFmtId="0" fontId="11" fillId="33" borderId="46" xfId="0" applyFont="1" applyFill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center" wrapText="1"/>
    </xf>
    <xf numFmtId="180" fontId="1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 vertical="center" wrapText="1"/>
    </xf>
    <xf numFmtId="180" fontId="10" fillId="0" borderId="47" xfId="0" applyNumberFormat="1" applyFont="1" applyBorder="1" applyAlignment="1">
      <alignment vertical="center" wrapText="1"/>
    </xf>
    <xf numFmtId="0" fontId="12" fillId="33" borderId="48" xfId="0" applyFont="1" applyFill="1" applyBorder="1" applyAlignment="1">
      <alignment horizontal="right" vertical="center" wrapText="1"/>
    </xf>
    <xf numFmtId="180" fontId="13" fillId="0" borderId="34" xfId="0" applyNumberFormat="1" applyFont="1" applyBorder="1" applyAlignment="1">
      <alignment vertical="center" wrapText="1"/>
    </xf>
    <xf numFmtId="0" fontId="12" fillId="33" borderId="49" xfId="0" applyFont="1" applyFill="1" applyBorder="1" applyAlignment="1">
      <alignment horizontal="right" vertical="center" wrapText="1"/>
    </xf>
    <xf numFmtId="0" fontId="12" fillId="33" borderId="50" xfId="0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13" fillId="0" borderId="3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180" fontId="17" fillId="0" borderId="51" xfId="0" applyNumberFormat="1" applyFont="1" applyBorder="1" applyAlignment="1">
      <alignment vertical="center" wrapText="1"/>
    </xf>
    <xf numFmtId="180" fontId="17" fillId="0" borderId="34" xfId="0" applyNumberFormat="1" applyFont="1" applyBorder="1" applyAlignment="1">
      <alignment vertical="center" wrapText="1"/>
    </xf>
    <xf numFmtId="1" fontId="15" fillId="33" borderId="35" xfId="58" applyNumberFormat="1" applyFont="1" applyFill="1" applyBorder="1" applyAlignment="1">
      <alignment vertical="center"/>
      <protection/>
    </xf>
    <xf numFmtId="1" fontId="17" fillId="33" borderId="34" xfId="0" applyNumberFormat="1" applyFont="1" applyFill="1" applyBorder="1" applyAlignment="1">
      <alignment vertical="center" wrapText="1"/>
    </xf>
    <xf numFmtId="180" fontId="17" fillId="33" borderId="34" xfId="0" applyNumberFormat="1" applyFont="1" applyFill="1" applyBorder="1" applyAlignment="1">
      <alignment vertical="center" wrapText="1"/>
    </xf>
    <xf numFmtId="0" fontId="17" fillId="33" borderId="34" xfId="0" applyFont="1" applyFill="1" applyBorder="1" applyAlignment="1">
      <alignment vertical="center" wrapText="1"/>
    </xf>
    <xf numFmtId="180" fontId="17" fillId="0" borderId="51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1" fontId="17" fillId="33" borderId="34" xfId="0" applyNumberFormat="1" applyFont="1" applyFill="1" applyBorder="1" applyAlignment="1">
      <alignment horizontal="right" vertical="center" wrapText="1"/>
    </xf>
    <xf numFmtId="0" fontId="13" fillId="33" borderId="34" xfId="0" applyFont="1" applyFill="1" applyBorder="1" applyAlignment="1">
      <alignment horizontal="right" vertical="center" wrapText="1"/>
    </xf>
    <xf numFmtId="0" fontId="12" fillId="33" borderId="5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3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34" xfId="0" applyFont="1" applyBorder="1" applyAlignment="1">
      <alignment horizontal="right" wrapText="1"/>
    </xf>
    <xf numFmtId="1" fontId="13" fillId="33" borderId="34" xfId="0" applyNumberFormat="1" applyFont="1" applyFill="1" applyBorder="1" applyAlignment="1">
      <alignment horizontal="right" wrapText="1"/>
    </xf>
    <xf numFmtId="37" fontId="1" fillId="0" borderId="11" xfId="0" applyNumberFormat="1" applyFont="1" applyBorder="1" applyAlignment="1">
      <alignment horizontal="center" vertical="center" wrapText="1"/>
    </xf>
    <xf numFmtId="180" fontId="17" fillId="0" borderId="53" xfId="0" applyNumberFormat="1" applyFont="1" applyBorder="1" applyAlignment="1">
      <alignment vertical="center" wrapText="1"/>
    </xf>
    <xf numFmtId="180" fontId="17" fillId="0" borderId="54" xfId="0" applyNumberFormat="1" applyFont="1" applyBorder="1" applyAlignment="1">
      <alignment vertical="center" wrapText="1"/>
    </xf>
    <xf numFmtId="180" fontId="17" fillId="0" borderId="55" xfId="0" applyNumberFormat="1" applyFont="1" applyBorder="1" applyAlignment="1">
      <alignment vertical="center" wrapText="1"/>
    </xf>
    <xf numFmtId="180" fontId="13" fillId="33" borderId="34" xfId="0" applyNumberFormat="1" applyFont="1" applyFill="1" applyBorder="1" applyAlignment="1">
      <alignment horizontal="center" vertical="center" wrapText="1"/>
    </xf>
    <xf numFmtId="180" fontId="13" fillId="32" borderId="34" xfId="0" applyNumberFormat="1" applyFont="1" applyFill="1" applyBorder="1" applyAlignment="1">
      <alignment horizontal="center" vertical="center" wrapText="1"/>
    </xf>
    <xf numFmtId="180" fontId="17" fillId="0" borderId="34" xfId="0" applyNumberFormat="1" applyFont="1" applyBorder="1" applyAlignment="1">
      <alignment horizontal="center" vertical="center" wrapText="1"/>
    </xf>
    <xf numFmtId="180" fontId="17" fillId="0" borderId="51" xfId="0" applyNumberFormat="1" applyFont="1" applyBorder="1" applyAlignment="1">
      <alignment horizontal="center" vertical="center" wrapText="1"/>
    </xf>
    <xf numFmtId="1" fontId="18" fillId="33" borderId="34" xfId="58" applyNumberFormat="1" applyFont="1" applyFill="1" applyBorder="1" applyAlignment="1">
      <alignment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21" fillId="0" borderId="51" xfId="0" applyNumberFormat="1" applyFont="1" applyBorder="1" applyAlignment="1">
      <alignment vertical="center" wrapText="1"/>
    </xf>
    <xf numFmtId="1" fontId="19" fillId="33" borderId="34" xfId="0" applyNumberFormat="1" applyFont="1" applyFill="1" applyBorder="1" applyAlignment="1">
      <alignment vertical="center" wrapText="1"/>
    </xf>
    <xf numFmtId="1" fontId="21" fillId="33" borderId="34" xfId="0" applyNumberFormat="1" applyFont="1" applyFill="1" applyBorder="1" applyAlignment="1">
      <alignment vertical="center" wrapText="1"/>
    </xf>
    <xf numFmtId="1" fontId="18" fillId="32" borderId="34" xfId="58" applyNumberFormat="1" applyFont="1" applyFill="1" applyBorder="1" applyAlignment="1">
      <alignment vertical="center"/>
      <protection/>
    </xf>
    <xf numFmtId="0" fontId="19" fillId="32" borderId="34" xfId="0" applyFont="1" applyFill="1" applyBorder="1" applyAlignment="1">
      <alignment vertical="center" wrapText="1"/>
    </xf>
    <xf numFmtId="0" fontId="19" fillId="0" borderId="34" xfId="0" applyFont="1" applyBorder="1" applyAlignment="1">
      <alignment horizontal="right" vertical="center" wrapText="1"/>
    </xf>
    <xf numFmtId="1" fontId="18" fillId="0" borderId="34" xfId="58" applyNumberFormat="1" applyFont="1" applyFill="1" applyBorder="1" applyAlignment="1">
      <alignment vertical="center"/>
      <protection/>
    </xf>
    <xf numFmtId="0" fontId="19" fillId="33" borderId="34" xfId="0" applyFont="1" applyFill="1" applyBorder="1" applyAlignment="1">
      <alignment horizontal="right" vertical="center" wrapText="1"/>
    </xf>
    <xf numFmtId="0" fontId="3" fillId="33" borderId="56" xfId="0" applyFont="1" applyFill="1" applyBorder="1" applyAlignment="1">
      <alignment horizontal="right" vertical="center" wrapText="1"/>
    </xf>
    <xf numFmtId="0" fontId="3" fillId="33" borderId="53" xfId="0" applyFont="1" applyFill="1" applyBorder="1" applyAlignment="1">
      <alignment horizontal="right" vertical="center" wrapText="1"/>
    </xf>
    <xf numFmtId="180" fontId="21" fillId="0" borderId="55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1" fontId="15" fillId="32" borderId="34" xfId="58" applyNumberFormat="1" applyFont="1" applyFill="1" applyBorder="1" applyAlignment="1">
      <alignment horizontal="center" vertical="center"/>
      <protection/>
    </xf>
    <xf numFmtId="180" fontId="13" fillId="0" borderId="35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59" fillId="0" borderId="34" xfId="0" applyFont="1" applyBorder="1" applyAlignment="1">
      <alignment vertical="center" wrapText="1"/>
    </xf>
    <xf numFmtId="0" fontId="16" fillId="0" borderId="34" xfId="57" applyFont="1" applyBorder="1" applyAlignment="1">
      <alignment wrapText="1"/>
      <protection/>
    </xf>
    <xf numFmtId="0" fontId="16" fillId="0" borderId="34" xfId="57" applyFont="1" applyFill="1" applyBorder="1" applyAlignment="1">
      <alignment wrapText="1"/>
      <protection/>
    </xf>
    <xf numFmtId="0" fontId="20" fillId="0" borderId="34" xfId="57" applyFont="1" applyBorder="1" applyAlignment="1">
      <alignment wrapText="1"/>
      <protection/>
    </xf>
    <xf numFmtId="0" fontId="16" fillId="0" borderId="54" xfId="57" applyFont="1" applyBorder="1" applyAlignment="1">
      <alignment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57" xfId="0" applyFont="1" applyBorder="1" applyAlignment="1">
      <alignment horizontal="right" wrapText="1"/>
    </xf>
    <xf numFmtId="0" fontId="22" fillId="0" borderId="58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wrapText="1"/>
    </xf>
    <xf numFmtId="0" fontId="22" fillId="0" borderId="59" xfId="0" applyFont="1" applyBorder="1" applyAlignment="1">
      <alignment horizontal="center" wrapText="1"/>
    </xf>
    <xf numFmtId="0" fontId="22" fillId="0" borderId="34" xfId="0" applyFont="1" applyBorder="1" applyAlignment="1">
      <alignment wrapText="1"/>
    </xf>
    <xf numFmtId="179" fontId="24" fillId="0" borderId="34" xfId="57" applyNumberFormat="1" applyFont="1" applyBorder="1">
      <alignment/>
      <protection/>
    </xf>
    <xf numFmtId="179" fontId="24" fillId="0" borderId="47" xfId="57" applyNumberFormat="1" applyFont="1" applyBorder="1">
      <alignment/>
      <protection/>
    </xf>
    <xf numFmtId="0" fontId="22" fillId="0" borderId="34" xfId="0" applyFont="1" applyBorder="1" applyAlignment="1">
      <alignment vertical="center" wrapText="1"/>
    </xf>
    <xf numFmtId="179" fontId="25" fillId="0" borderId="34" xfId="57" applyNumberFormat="1" applyFont="1" applyBorder="1">
      <alignment/>
      <protection/>
    </xf>
    <xf numFmtId="0" fontId="22" fillId="0" borderId="47" xfId="0" applyFont="1" applyBorder="1" applyAlignment="1">
      <alignment vertical="center" wrapText="1"/>
    </xf>
    <xf numFmtId="179" fontId="26" fillId="0" borderId="34" xfId="0" applyNumberFormat="1" applyFont="1" applyBorder="1" applyAlignment="1">
      <alignment vertical="center" wrapText="1"/>
    </xf>
    <xf numFmtId="179" fontId="26" fillId="0" borderId="47" xfId="0" applyNumberFormat="1" applyFont="1" applyBorder="1" applyAlignment="1">
      <alignment vertical="center" wrapText="1"/>
    </xf>
    <xf numFmtId="0" fontId="26" fillId="0" borderId="34" xfId="0" applyFont="1" applyBorder="1" applyAlignment="1">
      <alignment horizontal="center" wrapText="1"/>
    </xf>
    <xf numFmtId="0" fontId="60" fillId="0" borderId="34" xfId="0" applyFont="1" applyBorder="1" applyAlignment="1">
      <alignment vertical="center" wrapText="1"/>
    </xf>
    <xf numFmtId="0" fontId="25" fillId="0" borderId="34" xfId="57" applyFont="1" applyBorder="1" applyAlignment="1">
      <alignment wrapText="1"/>
      <protection/>
    </xf>
    <xf numFmtId="0" fontId="25" fillId="0" borderId="34" xfId="57" applyFont="1" applyFill="1" applyBorder="1" applyAlignment="1">
      <alignment wrapText="1"/>
      <protection/>
    </xf>
    <xf numFmtId="0" fontId="26" fillId="0" borderId="34" xfId="0" applyFont="1" applyBorder="1" applyAlignment="1">
      <alignment horizontal="center" vertical="center" wrapText="1"/>
    </xf>
    <xf numFmtId="0" fontId="24" fillId="0" borderId="34" xfId="57" applyFont="1" applyBorder="1" applyAlignment="1">
      <alignment wrapText="1"/>
      <protection/>
    </xf>
    <xf numFmtId="0" fontId="26" fillId="0" borderId="34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2" fillId="0" borderId="58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47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47" xfId="0" applyFont="1" applyBorder="1" applyAlignment="1">
      <alignment/>
    </xf>
    <xf numFmtId="0" fontId="22" fillId="0" borderId="60" xfId="0" applyFont="1" applyBorder="1" applyAlignment="1">
      <alignment/>
    </xf>
    <xf numFmtId="0" fontId="22" fillId="0" borderId="54" xfId="0" applyFont="1" applyBorder="1" applyAlignment="1">
      <alignment/>
    </xf>
    <xf numFmtId="0" fontId="25" fillId="0" borderId="54" xfId="57" applyFont="1" applyBorder="1" applyAlignment="1">
      <alignment wrapText="1"/>
      <protection/>
    </xf>
    <xf numFmtId="0" fontId="22" fillId="0" borderId="61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right" wrapText="1"/>
    </xf>
    <xf numFmtId="0" fontId="1" fillId="0" borderId="63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36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3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33" borderId="36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2" fillId="0" borderId="66" xfId="0" applyFont="1" applyBorder="1" applyAlignment="1">
      <alignment horizontal="center" wrapText="1"/>
    </xf>
    <xf numFmtId="0" fontId="22" fillId="0" borderId="58" xfId="0" applyFont="1" applyBorder="1" applyAlignment="1">
      <alignment horizontal="center" wrapText="1"/>
    </xf>
    <xf numFmtId="0" fontId="22" fillId="0" borderId="67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6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0" borderId="57" xfId="0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center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justify" wrapText="1"/>
    </xf>
    <xf numFmtId="0" fontId="10" fillId="0" borderId="2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3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4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7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0" fontId="10" fillId="0" borderId="8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8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63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3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71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3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63" xfId="0" applyFont="1" applyBorder="1" applyAlignment="1">
      <alignment horizontal="left" vertical="justify" wrapText="1"/>
    </xf>
    <xf numFmtId="0" fontId="10" fillId="0" borderId="20" xfId="0" applyFont="1" applyBorder="1" applyAlignment="1">
      <alignment horizontal="left" vertical="justify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421875" style="52" customWidth="1"/>
    <col min="2" max="2" width="3.7109375" style="52" customWidth="1"/>
    <col min="3" max="5" width="2.8515625" style="52" customWidth="1"/>
    <col min="6" max="6" width="32.28125" style="52" customWidth="1"/>
    <col min="7" max="7" width="3.8515625" style="52" customWidth="1"/>
    <col min="8" max="8" width="10.28125" style="52" customWidth="1"/>
    <col min="9" max="9" width="9.57421875" style="52" customWidth="1"/>
    <col min="10" max="10" width="7.28125" style="52" customWidth="1"/>
    <col min="11" max="11" width="8.7109375" style="52" customWidth="1"/>
    <col min="12" max="12" width="8.28125" style="52" customWidth="1"/>
    <col min="13" max="13" width="6.140625" style="52" customWidth="1"/>
    <col min="14" max="14" width="7.421875" style="52" customWidth="1"/>
    <col min="15" max="16384" width="9.140625" style="52" customWidth="1"/>
  </cols>
  <sheetData>
    <row r="1" spans="1:14" ht="15.75" customHeight="1">
      <c r="A1" s="268"/>
      <c r="B1" s="268"/>
      <c r="C1" s="268"/>
      <c r="D1" s="268"/>
      <c r="E1" s="268"/>
      <c r="F1" s="268"/>
      <c r="G1" s="268"/>
      <c r="H1" s="268"/>
      <c r="M1" s="228" t="s">
        <v>585</v>
      </c>
      <c r="N1" s="267"/>
    </row>
    <row r="2" spans="1:11" ht="16.5" customHeight="1">
      <c r="A2" s="268"/>
      <c r="B2" s="268"/>
      <c r="C2" s="268"/>
      <c r="D2" s="268"/>
      <c r="E2" s="268"/>
      <c r="F2" s="268"/>
      <c r="K2" s="4" t="s">
        <v>587</v>
      </c>
    </row>
    <row r="3" spans="1:6" ht="17.25" customHeight="1">
      <c r="A3" s="268"/>
      <c r="B3" s="268"/>
      <c r="C3" s="268"/>
      <c r="D3" s="268"/>
      <c r="E3" s="268"/>
      <c r="F3" s="268"/>
    </row>
    <row r="4" spans="1:6" ht="16.5" customHeight="1">
      <c r="A4" s="268"/>
      <c r="B4" s="268"/>
      <c r="C4" s="268"/>
      <c r="D4" s="268"/>
      <c r="E4" s="268"/>
      <c r="F4" s="268"/>
    </row>
    <row r="5" spans="6:14" ht="15">
      <c r="F5" s="267" t="s">
        <v>396</v>
      </c>
      <c r="G5" s="267"/>
      <c r="H5" s="267"/>
      <c r="I5" s="267"/>
      <c r="J5" s="267"/>
      <c r="K5" s="267"/>
      <c r="L5" s="267"/>
      <c r="M5" s="267"/>
      <c r="N5" s="267"/>
    </row>
    <row r="6" spans="6:14" ht="15">
      <c r="F6" s="228" t="s">
        <v>589</v>
      </c>
      <c r="G6" s="267"/>
      <c r="H6" s="267"/>
      <c r="I6" s="267"/>
      <c r="J6" s="267"/>
      <c r="K6" s="267"/>
      <c r="L6" s="267"/>
      <c r="M6" s="267"/>
      <c r="N6" s="267"/>
    </row>
    <row r="8" spans="2:14" ht="15.75" thickBot="1">
      <c r="B8" s="242"/>
      <c r="C8" s="242"/>
      <c r="D8" s="242"/>
      <c r="E8" s="242"/>
      <c r="F8" s="242"/>
      <c r="G8" s="53"/>
      <c r="H8" s="53"/>
      <c r="I8" s="53"/>
      <c r="J8" s="53"/>
      <c r="K8" s="53"/>
      <c r="L8" s="53"/>
      <c r="M8" s="242" t="s">
        <v>322</v>
      </c>
      <c r="N8" s="242"/>
    </row>
    <row r="9" spans="2:14" ht="36" customHeight="1" thickBot="1">
      <c r="B9" s="243"/>
      <c r="C9" s="244"/>
      <c r="D9" s="245"/>
      <c r="E9" s="249" t="s">
        <v>0</v>
      </c>
      <c r="F9" s="250"/>
      <c r="G9" s="235" t="s">
        <v>1</v>
      </c>
      <c r="H9" s="262" t="s">
        <v>562</v>
      </c>
      <c r="I9" s="263" t="s">
        <v>563</v>
      </c>
      <c r="J9" s="235" t="s">
        <v>2</v>
      </c>
      <c r="K9" s="263" t="s">
        <v>529</v>
      </c>
      <c r="L9" s="263" t="s">
        <v>564</v>
      </c>
      <c r="M9" s="260" t="s">
        <v>2</v>
      </c>
      <c r="N9" s="261"/>
    </row>
    <row r="10" spans="2:14" ht="42.75" customHeight="1" thickBot="1">
      <c r="B10" s="246"/>
      <c r="C10" s="247"/>
      <c r="D10" s="248"/>
      <c r="E10" s="251"/>
      <c r="F10" s="252"/>
      <c r="G10" s="264"/>
      <c r="H10" s="253"/>
      <c r="I10" s="264"/>
      <c r="J10" s="264"/>
      <c r="K10" s="264"/>
      <c r="L10" s="264"/>
      <c r="M10" s="54" t="s">
        <v>337</v>
      </c>
      <c r="N10" s="54" t="s">
        <v>338</v>
      </c>
    </row>
    <row r="11" spans="2:14" ht="15.75" thickBot="1">
      <c r="B11" s="55" t="s">
        <v>371</v>
      </c>
      <c r="C11" s="258" t="s">
        <v>354</v>
      </c>
      <c r="D11" s="259"/>
      <c r="E11" s="258" t="s">
        <v>359</v>
      </c>
      <c r="F11" s="259"/>
      <c r="G11" s="55" t="s">
        <v>360</v>
      </c>
      <c r="H11" s="55" t="s">
        <v>361</v>
      </c>
      <c r="I11" s="55" t="s">
        <v>362</v>
      </c>
      <c r="J11" s="55" t="s">
        <v>223</v>
      </c>
      <c r="K11" s="55" t="s">
        <v>364</v>
      </c>
      <c r="L11" s="55" t="s">
        <v>366</v>
      </c>
      <c r="M11" s="55" t="s">
        <v>344</v>
      </c>
      <c r="N11" s="55" t="s">
        <v>369</v>
      </c>
    </row>
    <row r="12" spans="2:14" ht="18" customHeight="1" thickBot="1">
      <c r="B12" s="55" t="s">
        <v>3</v>
      </c>
      <c r="C12" s="55"/>
      <c r="D12" s="55"/>
      <c r="E12" s="254" t="s">
        <v>224</v>
      </c>
      <c r="F12" s="255"/>
      <c r="G12" s="54" t="s">
        <v>354</v>
      </c>
      <c r="H12" s="54">
        <f>H13+H16</f>
        <v>73342</v>
      </c>
      <c r="I12" s="54">
        <f>I13+I16</f>
        <v>80521</v>
      </c>
      <c r="J12" s="124">
        <f>I12/H12*100</f>
        <v>109.78838864497833</v>
      </c>
      <c r="K12" s="124">
        <f>I12*1.1</f>
        <v>88573.1</v>
      </c>
      <c r="L12" s="124">
        <f>K12*1.1</f>
        <v>97430.41000000002</v>
      </c>
      <c r="M12" s="54">
        <f>K12/I12*100</f>
        <v>110.00000000000001</v>
      </c>
      <c r="N12" s="152">
        <f>L12/K12*100</f>
        <v>110.00000000000001</v>
      </c>
    </row>
    <row r="13" spans="2:14" ht="33.75" customHeight="1" thickBot="1">
      <c r="B13" s="231"/>
      <c r="C13" s="55" t="s">
        <v>354</v>
      </c>
      <c r="D13" s="55"/>
      <c r="E13" s="254" t="s">
        <v>4</v>
      </c>
      <c r="F13" s="255"/>
      <c r="G13" s="54" t="s">
        <v>359</v>
      </c>
      <c r="H13" s="54">
        <v>73341</v>
      </c>
      <c r="I13" s="54">
        <v>80520</v>
      </c>
      <c r="J13" s="124">
        <f aca="true" t="shared" si="0" ref="J13:J24">I13/H13*100</f>
        <v>109.78852210905224</v>
      </c>
      <c r="K13" s="124">
        <f aca="true" t="shared" si="1" ref="K13:K31">I13*1.1</f>
        <v>88572</v>
      </c>
      <c r="L13" s="124">
        <f aca="true" t="shared" si="2" ref="L13:L31">K13*1.1</f>
        <v>97429.20000000001</v>
      </c>
      <c r="M13" s="54">
        <f aca="true" t="shared" si="3" ref="M13:M31">K13/I13*100</f>
        <v>110.00000000000001</v>
      </c>
      <c r="N13" s="152">
        <f aca="true" t="shared" si="4" ref="N13:N31">L13/K13*100</f>
        <v>110.00000000000001</v>
      </c>
    </row>
    <row r="14" spans="2:14" ht="33" customHeight="1" thickBot="1">
      <c r="B14" s="232"/>
      <c r="C14" s="55"/>
      <c r="D14" s="55"/>
      <c r="E14" s="56" t="s">
        <v>5</v>
      </c>
      <c r="F14" s="56" t="s">
        <v>6</v>
      </c>
      <c r="G14" s="54" t="s">
        <v>360</v>
      </c>
      <c r="H14" s="54">
        <v>44442</v>
      </c>
      <c r="I14" s="54">
        <v>42691</v>
      </c>
      <c r="J14" s="124">
        <f t="shared" si="0"/>
        <v>96.06003330183161</v>
      </c>
      <c r="K14" s="124">
        <f t="shared" si="1"/>
        <v>46960.100000000006</v>
      </c>
      <c r="L14" s="124">
        <f t="shared" si="2"/>
        <v>51656.11000000001</v>
      </c>
      <c r="M14" s="54">
        <f t="shared" si="3"/>
        <v>110.00000000000001</v>
      </c>
      <c r="N14" s="152">
        <f t="shared" si="4"/>
        <v>110.00000000000001</v>
      </c>
    </row>
    <row r="15" spans="2:14" ht="30" customHeight="1" thickBot="1">
      <c r="B15" s="232"/>
      <c r="C15" s="55"/>
      <c r="D15" s="55"/>
      <c r="E15" s="56" t="s">
        <v>7</v>
      </c>
      <c r="F15" s="56" t="s">
        <v>8</v>
      </c>
      <c r="G15" s="54" t="s">
        <v>361</v>
      </c>
      <c r="H15" s="54">
        <v>0</v>
      </c>
      <c r="I15" s="54">
        <v>0</v>
      </c>
      <c r="J15" s="124">
        <v>0</v>
      </c>
      <c r="K15" s="124">
        <v>0</v>
      </c>
      <c r="L15" s="124">
        <v>0</v>
      </c>
      <c r="M15" s="54">
        <v>0</v>
      </c>
      <c r="N15" s="152">
        <v>0</v>
      </c>
    </row>
    <row r="16" spans="2:14" ht="18" customHeight="1" thickBot="1">
      <c r="B16" s="253"/>
      <c r="C16" s="55" t="s">
        <v>359</v>
      </c>
      <c r="D16" s="55"/>
      <c r="E16" s="256" t="s">
        <v>9</v>
      </c>
      <c r="F16" s="257"/>
      <c r="G16" s="54" t="s">
        <v>362</v>
      </c>
      <c r="H16" s="54">
        <v>1</v>
      </c>
      <c r="I16" s="54">
        <v>1</v>
      </c>
      <c r="J16" s="124">
        <f t="shared" si="0"/>
        <v>100</v>
      </c>
      <c r="K16" s="124">
        <f t="shared" si="1"/>
        <v>1.1</v>
      </c>
      <c r="L16" s="124">
        <f t="shared" si="2"/>
        <v>1.2100000000000002</v>
      </c>
      <c r="M16" s="54">
        <f t="shared" si="3"/>
        <v>110.00000000000001</v>
      </c>
      <c r="N16" s="152">
        <f t="shared" si="4"/>
        <v>110.00000000000001</v>
      </c>
    </row>
    <row r="17" spans="2:14" ht="15.75" thickBot="1">
      <c r="B17" s="55" t="s">
        <v>10</v>
      </c>
      <c r="C17" s="55"/>
      <c r="D17" s="55"/>
      <c r="E17" s="256" t="s">
        <v>225</v>
      </c>
      <c r="F17" s="257"/>
      <c r="G17" s="54" t="s">
        <v>363</v>
      </c>
      <c r="H17" s="54">
        <f>H18+H30</f>
        <v>69043</v>
      </c>
      <c r="I17" s="54">
        <f>I18+I30</f>
        <v>79869</v>
      </c>
      <c r="J17" s="124">
        <f t="shared" si="0"/>
        <v>115.68008342627058</v>
      </c>
      <c r="K17" s="124">
        <f t="shared" si="1"/>
        <v>87855.90000000001</v>
      </c>
      <c r="L17" s="124">
        <f t="shared" si="2"/>
        <v>96641.49000000002</v>
      </c>
      <c r="M17" s="54">
        <f t="shared" si="3"/>
        <v>110.00000000000001</v>
      </c>
      <c r="N17" s="152">
        <f t="shared" si="4"/>
        <v>110.00000000000001</v>
      </c>
    </row>
    <row r="18" spans="2:14" ht="31.5" customHeight="1" thickBot="1">
      <c r="B18" s="231"/>
      <c r="C18" s="55" t="s">
        <v>354</v>
      </c>
      <c r="D18" s="55"/>
      <c r="E18" s="256" t="s">
        <v>226</v>
      </c>
      <c r="F18" s="257"/>
      <c r="G18" s="54" t="s">
        <v>364</v>
      </c>
      <c r="H18" s="54">
        <f>H19+H20+H21+H29</f>
        <v>68983</v>
      </c>
      <c r="I18" s="54">
        <f>I19+I20+I21+I29</f>
        <v>79769</v>
      </c>
      <c r="J18" s="124">
        <f t="shared" si="0"/>
        <v>115.6357363408376</v>
      </c>
      <c r="K18" s="124">
        <f t="shared" si="1"/>
        <v>87745.90000000001</v>
      </c>
      <c r="L18" s="124">
        <f t="shared" si="2"/>
        <v>96520.49000000002</v>
      </c>
      <c r="M18" s="54">
        <f t="shared" si="3"/>
        <v>110.00000000000001</v>
      </c>
      <c r="N18" s="152">
        <f t="shared" si="4"/>
        <v>110.00000000000001</v>
      </c>
    </row>
    <row r="19" spans="2:14" ht="14.25" customHeight="1" thickBot="1">
      <c r="B19" s="232"/>
      <c r="C19" s="231"/>
      <c r="D19" s="55" t="s">
        <v>11</v>
      </c>
      <c r="E19" s="256" t="s">
        <v>227</v>
      </c>
      <c r="F19" s="257"/>
      <c r="G19" s="54" t="s">
        <v>366</v>
      </c>
      <c r="H19" s="54">
        <v>16610</v>
      </c>
      <c r="I19" s="54">
        <v>24678</v>
      </c>
      <c r="J19" s="124">
        <f t="shared" si="0"/>
        <v>148.57314870559904</v>
      </c>
      <c r="K19" s="124">
        <f t="shared" si="1"/>
        <v>27145.800000000003</v>
      </c>
      <c r="L19" s="124">
        <f t="shared" si="2"/>
        <v>29860.380000000005</v>
      </c>
      <c r="M19" s="54">
        <f t="shared" si="3"/>
        <v>110.00000000000001</v>
      </c>
      <c r="N19" s="152">
        <f t="shared" si="4"/>
        <v>110.00000000000001</v>
      </c>
    </row>
    <row r="20" spans="2:14" ht="31.5" customHeight="1" thickBot="1">
      <c r="B20" s="232"/>
      <c r="C20" s="232"/>
      <c r="D20" s="55" t="s">
        <v>12</v>
      </c>
      <c r="E20" s="256" t="s">
        <v>228</v>
      </c>
      <c r="F20" s="257"/>
      <c r="G20" s="54" t="s">
        <v>344</v>
      </c>
      <c r="H20" s="54">
        <v>960</v>
      </c>
      <c r="I20" s="54">
        <v>979</v>
      </c>
      <c r="J20" s="124">
        <f t="shared" si="0"/>
        <v>101.97916666666667</v>
      </c>
      <c r="K20" s="124">
        <f t="shared" si="1"/>
        <v>1076.9</v>
      </c>
      <c r="L20" s="124">
        <f t="shared" si="2"/>
        <v>1184.5900000000001</v>
      </c>
      <c r="M20" s="54">
        <f t="shared" si="3"/>
        <v>110.00000000000001</v>
      </c>
      <c r="N20" s="152">
        <f t="shared" si="4"/>
        <v>110.00000000000001</v>
      </c>
    </row>
    <row r="21" spans="2:14" ht="46.5" customHeight="1" thickBot="1">
      <c r="B21" s="232"/>
      <c r="C21" s="232"/>
      <c r="D21" s="235" t="s">
        <v>13</v>
      </c>
      <c r="E21" s="256" t="s">
        <v>229</v>
      </c>
      <c r="F21" s="257"/>
      <c r="G21" s="54" t="s">
        <v>369</v>
      </c>
      <c r="H21" s="54">
        <f>H22+H25+H27+H28</f>
        <v>42223</v>
      </c>
      <c r="I21" s="54">
        <f>I22+I25+I27+I28</f>
        <v>51612</v>
      </c>
      <c r="J21" s="124">
        <f t="shared" si="0"/>
        <v>122.23669563981716</v>
      </c>
      <c r="K21" s="124">
        <f t="shared" si="1"/>
        <v>56773.200000000004</v>
      </c>
      <c r="L21" s="124">
        <f t="shared" si="2"/>
        <v>62450.52000000001</v>
      </c>
      <c r="M21" s="54">
        <f t="shared" si="3"/>
        <v>110.00000000000001</v>
      </c>
      <c r="N21" s="152">
        <f t="shared" si="4"/>
        <v>110.00000000000001</v>
      </c>
    </row>
    <row r="22" spans="2:15" ht="34.5" customHeight="1" thickBot="1">
      <c r="B22" s="232"/>
      <c r="C22" s="232"/>
      <c r="D22" s="236"/>
      <c r="E22" s="57" t="s">
        <v>14</v>
      </c>
      <c r="F22" s="56" t="s">
        <v>230</v>
      </c>
      <c r="G22" s="54" t="s">
        <v>372</v>
      </c>
      <c r="H22" s="54">
        <f>H23+H24</f>
        <v>40397</v>
      </c>
      <c r="I22" s="54">
        <f>I23+I24</f>
        <v>49484</v>
      </c>
      <c r="J22" s="124">
        <f t="shared" si="0"/>
        <v>122.49424462212542</v>
      </c>
      <c r="K22" s="124">
        <f t="shared" si="1"/>
        <v>54432.4</v>
      </c>
      <c r="L22" s="124">
        <f t="shared" si="2"/>
        <v>59875.64000000001</v>
      </c>
      <c r="M22" s="54">
        <f t="shared" si="3"/>
        <v>110.00000000000001</v>
      </c>
      <c r="N22" s="152">
        <f t="shared" si="4"/>
        <v>110.00000000000001</v>
      </c>
      <c r="O22" s="133"/>
    </row>
    <row r="23" spans="2:14" ht="18" customHeight="1" thickBot="1">
      <c r="B23" s="232"/>
      <c r="C23" s="232"/>
      <c r="D23" s="236"/>
      <c r="E23" s="57" t="s">
        <v>15</v>
      </c>
      <c r="F23" s="56" t="s">
        <v>16</v>
      </c>
      <c r="G23" s="54" t="s">
        <v>373</v>
      </c>
      <c r="H23" s="54">
        <v>36337</v>
      </c>
      <c r="I23" s="54">
        <v>44424</v>
      </c>
      <c r="J23" s="124">
        <f t="shared" si="0"/>
        <v>122.25555219198063</v>
      </c>
      <c r="K23" s="124">
        <f t="shared" si="1"/>
        <v>48866.4</v>
      </c>
      <c r="L23" s="124">
        <f t="shared" si="2"/>
        <v>53753.04000000001</v>
      </c>
      <c r="M23" s="54">
        <f t="shared" si="3"/>
        <v>110.00000000000001</v>
      </c>
      <c r="N23" s="152">
        <f t="shared" si="4"/>
        <v>110.00000000000001</v>
      </c>
    </row>
    <row r="24" spans="2:14" ht="17.25" customHeight="1" thickBot="1">
      <c r="B24" s="232"/>
      <c r="C24" s="232"/>
      <c r="D24" s="236"/>
      <c r="E24" s="57" t="s">
        <v>17</v>
      </c>
      <c r="F24" s="56" t="s">
        <v>18</v>
      </c>
      <c r="G24" s="54" t="s">
        <v>374</v>
      </c>
      <c r="H24" s="54">
        <v>4060</v>
      </c>
      <c r="I24" s="54">
        <v>5060</v>
      </c>
      <c r="J24" s="124">
        <f t="shared" si="0"/>
        <v>124.63054187192117</v>
      </c>
      <c r="K24" s="124">
        <f t="shared" si="1"/>
        <v>5566</v>
      </c>
      <c r="L24" s="124">
        <f t="shared" si="2"/>
        <v>6122.6</v>
      </c>
      <c r="M24" s="54">
        <f t="shared" si="3"/>
        <v>110.00000000000001</v>
      </c>
      <c r="N24" s="152">
        <f t="shared" si="4"/>
        <v>110.00000000000001</v>
      </c>
    </row>
    <row r="25" spans="2:14" ht="31.5" customHeight="1" thickBot="1">
      <c r="B25" s="232"/>
      <c r="C25" s="232"/>
      <c r="D25" s="236"/>
      <c r="E25" s="57" t="s">
        <v>19</v>
      </c>
      <c r="F25" s="56" t="s">
        <v>20</v>
      </c>
      <c r="G25" s="54" t="s">
        <v>375</v>
      </c>
      <c r="H25" s="54">
        <v>0</v>
      </c>
      <c r="I25" s="54">
        <v>0</v>
      </c>
      <c r="J25" s="124">
        <v>0</v>
      </c>
      <c r="K25" s="124">
        <f t="shared" si="1"/>
        <v>0</v>
      </c>
      <c r="L25" s="124">
        <f t="shared" si="2"/>
        <v>0</v>
      </c>
      <c r="M25" s="54">
        <v>0</v>
      </c>
      <c r="N25" s="152">
        <v>0</v>
      </c>
    </row>
    <row r="26" spans="2:14" ht="48" customHeight="1" thickBot="1">
      <c r="B26" s="232"/>
      <c r="C26" s="232"/>
      <c r="D26" s="236"/>
      <c r="E26" s="57"/>
      <c r="F26" s="56" t="s">
        <v>231</v>
      </c>
      <c r="G26" s="54" t="s">
        <v>376</v>
      </c>
      <c r="H26" s="54">
        <v>0</v>
      </c>
      <c r="I26" s="54">
        <v>0</v>
      </c>
      <c r="J26" s="124">
        <v>0</v>
      </c>
      <c r="K26" s="124">
        <f t="shared" si="1"/>
        <v>0</v>
      </c>
      <c r="L26" s="124">
        <f t="shared" si="2"/>
        <v>0</v>
      </c>
      <c r="M26" s="54">
        <v>0</v>
      </c>
      <c r="N26" s="152">
        <v>0</v>
      </c>
    </row>
    <row r="27" spans="1:14" s="5" customFormat="1" ht="64.5" customHeight="1" thickBot="1">
      <c r="A27" s="52"/>
      <c r="B27" s="232"/>
      <c r="C27" s="232"/>
      <c r="D27" s="236"/>
      <c r="E27" s="57" t="s">
        <v>21</v>
      </c>
      <c r="F27" s="58" t="s">
        <v>232</v>
      </c>
      <c r="G27" s="59" t="s">
        <v>377</v>
      </c>
      <c r="H27" s="59">
        <v>200</v>
      </c>
      <c r="I27" s="59">
        <v>200</v>
      </c>
      <c r="J27" s="124">
        <f>I27/H27*100</f>
        <v>100</v>
      </c>
      <c r="K27" s="124">
        <v>200</v>
      </c>
      <c r="L27" s="124">
        <v>200</v>
      </c>
      <c r="M27" s="54">
        <f t="shared" si="3"/>
        <v>100</v>
      </c>
      <c r="N27" s="152">
        <f t="shared" si="4"/>
        <v>100</v>
      </c>
    </row>
    <row r="28" spans="2:14" s="5" customFormat="1" ht="30" customHeight="1" thickBot="1">
      <c r="B28" s="233"/>
      <c r="C28" s="233"/>
      <c r="D28" s="237"/>
      <c r="E28" s="60" t="s">
        <v>22</v>
      </c>
      <c r="F28" s="61" t="s">
        <v>23</v>
      </c>
      <c r="G28" s="59" t="s">
        <v>378</v>
      </c>
      <c r="H28" s="59">
        <v>1626</v>
      </c>
      <c r="I28" s="59">
        <v>1928</v>
      </c>
      <c r="J28" s="124">
        <f>I28/H28*100</f>
        <v>118.57318573185731</v>
      </c>
      <c r="K28" s="124">
        <f t="shared" si="1"/>
        <v>2120.8</v>
      </c>
      <c r="L28" s="124">
        <f t="shared" si="2"/>
        <v>2332.8800000000006</v>
      </c>
      <c r="M28" s="54">
        <f t="shared" si="3"/>
        <v>110.00000000000001</v>
      </c>
      <c r="N28" s="152">
        <f t="shared" si="4"/>
        <v>110.00000000000001</v>
      </c>
    </row>
    <row r="29" spans="2:14" s="5" customFormat="1" ht="15.75" customHeight="1" thickBot="1">
      <c r="B29" s="233"/>
      <c r="C29" s="234"/>
      <c r="D29" s="62" t="s">
        <v>24</v>
      </c>
      <c r="E29" s="269" t="s">
        <v>25</v>
      </c>
      <c r="F29" s="270"/>
      <c r="G29" s="59" t="s">
        <v>379</v>
      </c>
      <c r="H29" s="59">
        <v>9190</v>
      </c>
      <c r="I29" s="59">
        <v>2500</v>
      </c>
      <c r="J29" s="124">
        <f>I29/H29*100</f>
        <v>27.20348204570185</v>
      </c>
      <c r="K29" s="124">
        <f t="shared" si="1"/>
        <v>2750</v>
      </c>
      <c r="L29" s="124">
        <f t="shared" si="2"/>
        <v>3025.0000000000005</v>
      </c>
      <c r="M29" s="54">
        <f t="shared" si="3"/>
        <v>110.00000000000001</v>
      </c>
      <c r="N29" s="152">
        <f t="shared" si="4"/>
        <v>110.00000000000001</v>
      </c>
    </row>
    <row r="30" spans="2:14" s="5" customFormat="1" ht="15.75" thickBot="1">
      <c r="B30" s="234"/>
      <c r="C30" s="62" t="s">
        <v>359</v>
      </c>
      <c r="D30" s="62"/>
      <c r="E30" s="269" t="s">
        <v>26</v>
      </c>
      <c r="F30" s="270"/>
      <c r="G30" s="59" t="s">
        <v>380</v>
      </c>
      <c r="H30" s="59">
        <v>60</v>
      </c>
      <c r="I30" s="59">
        <v>100</v>
      </c>
      <c r="J30" s="124">
        <f>I30/H30*100</f>
        <v>166.66666666666669</v>
      </c>
      <c r="K30" s="124">
        <f t="shared" si="1"/>
        <v>110.00000000000001</v>
      </c>
      <c r="L30" s="124">
        <f t="shared" si="2"/>
        <v>121.00000000000003</v>
      </c>
      <c r="M30" s="54">
        <f t="shared" si="3"/>
        <v>110.00000000000001</v>
      </c>
      <c r="N30" s="152">
        <f t="shared" si="4"/>
        <v>110.00000000000001</v>
      </c>
    </row>
    <row r="31" spans="2:15" s="5" customFormat="1" ht="30.75" customHeight="1" thickBot="1">
      <c r="B31" s="59" t="s">
        <v>27</v>
      </c>
      <c r="C31" s="62"/>
      <c r="D31" s="62"/>
      <c r="E31" s="269" t="s">
        <v>233</v>
      </c>
      <c r="F31" s="270"/>
      <c r="G31" s="59" t="s">
        <v>381</v>
      </c>
      <c r="H31" s="59">
        <f>H12-H17</f>
        <v>4299</v>
      </c>
      <c r="I31" s="59">
        <f>I12-I17</f>
        <v>652</v>
      </c>
      <c r="J31" s="124">
        <f>I31/H31*100</f>
        <v>15.166317748313563</v>
      </c>
      <c r="K31" s="124">
        <f t="shared" si="1"/>
        <v>717.2</v>
      </c>
      <c r="L31" s="124">
        <f t="shared" si="2"/>
        <v>788.9200000000001</v>
      </c>
      <c r="M31" s="54">
        <f t="shared" si="3"/>
        <v>110.00000000000001</v>
      </c>
      <c r="N31" s="152">
        <f t="shared" si="4"/>
        <v>110.00000000000001</v>
      </c>
      <c r="O31" s="132"/>
    </row>
    <row r="32" spans="2:14" s="5" customFormat="1" ht="18" customHeight="1" thickBot="1">
      <c r="B32" s="62" t="s">
        <v>28</v>
      </c>
      <c r="C32" s="62" t="s">
        <v>354</v>
      </c>
      <c r="D32" s="62"/>
      <c r="E32" s="269" t="s">
        <v>234</v>
      </c>
      <c r="F32" s="270"/>
      <c r="G32" s="59" t="s">
        <v>382</v>
      </c>
      <c r="H32" s="59">
        <v>311</v>
      </c>
      <c r="I32" s="59">
        <v>0</v>
      </c>
      <c r="J32" s="124">
        <v>0</v>
      </c>
      <c r="K32" s="124">
        <v>0</v>
      </c>
      <c r="L32" s="124">
        <v>0</v>
      </c>
      <c r="M32" s="54">
        <v>0</v>
      </c>
      <c r="N32" s="152">
        <v>0</v>
      </c>
    </row>
    <row r="33" spans="2:14" s="5" customFormat="1" ht="19.5" customHeight="1" thickBot="1">
      <c r="B33" s="62"/>
      <c r="C33" s="62" t="s">
        <v>359</v>
      </c>
      <c r="D33" s="62"/>
      <c r="E33" s="269" t="s">
        <v>235</v>
      </c>
      <c r="F33" s="270"/>
      <c r="G33" s="59" t="s">
        <v>383</v>
      </c>
      <c r="H33" s="59">
        <v>0</v>
      </c>
      <c r="I33" s="59">
        <v>0</v>
      </c>
      <c r="J33" s="124">
        <v>0</v>
      </c>
      <c r="K33" s="124">
        <v>0</v>
      </c>
      <c r="L33" s="124">
        <v>0</v>
      </c>
      <c r="M33" s="54">
        <v>0</v>
      </c>
      <c r="N33" s="152">
        <v>0</v>
      </c>
    </row>
    <row r="34" spans="2:14" s="5" customFormat="1" ht="32.25" customHeight="1" thickBot="1">
      <c r="B34" s="62"/>
      <c r="C34" s="59" t="s">
        <v>360</v>
      </c>
      <c r="D34" s="62"/>
      <c r="E34" s="269" t="s">
        <v>236</v>
      </c>
      <c r="F34" s="270"/>
      <c r="G34" s="59" t="s">
        <v>384</v>
      </c>
      <c r="H34" s="59">
        <v>0</v>
      </c>
      <c r="I34" s="59">
        <v>0</v>
      </c>
      <c r="J34" s="124">
        <v>0</v>
      </c>
      <c r="K34" s="124">
        <v>0</v>
      </c>
      <c r="L34" s="124">
        <v>0</v>
      </c>
      <c r="M34" s="54">
        <v>0</v>
      </c>
      <c r="N34" s="152">
        <v>0</v>
      </c>
    </row>
    <row r="35" spans="2:14" s="5" customFormat="1" ht="18.75" customHeight="1" thickBot="1">
      <c r="B35" s="62"/>
      <c r="C35" s="59" t="s">
        <v>361</v>
      </c>
      <c r="D35" s="62"/>
      <c r="E35" s="269" t="s">
        <v>237</v>
      </c>
      <c r="F35" s="270"/>
      <c r="G35" s="59" t="s">
        <v>385</v>
      </c>
      <c r="H35" s="59">
        <v>0</v>
      </c>
      <c r="I35" s="59">
        <v>0</v>
      </c>
      <c r="J35" s="124">
        <v>0</v>
      </c>
      <c r="K35" s="124">
        <v>0</v>
      </c>
      <c r="L35" s="124">
        <v>0</v>
      </c>
      <c r="M35" s="54">
        <v>0</v>
      </c>
      <c r="N35" s="152">
        <v>0</v>
      </c>
    </row>
    <row r="36" spans="2:14" s="5" customFormat="1" ht="31.5" customHeight="1" thickBot="1">
      <c r="B36" s="62"/>
      <c r="C36" s="59" t="s">
        <v>362</v>
      </c>
      <c r="D36" s="62"/>
      <c r="E36" s="269" t="s">
        <v>238</v>
      </c>
      <c r="F36" s="270"/>
      <c r="G36" s="59" t="s">
        <v>386</v>
      </c>
      <c r="H36" s="59">
        <v>0</v>
      </c>
      <c r="I36" s="59">
        <v>0</v>
      </c>
      <c r="J36" s="124">
        <v>0</v>
      </c>
      <c r="K36" s="124">
        <v>0</v>
      </c>
      <c r="L36" s="124">
        <v>0</v>
      </c>
      <c r="M36" s="54">
        <v>0</v>
      </c>
      <c r="N36" s="152">
        <v>0</v>
      </c>
    </row>
    <row r="37" spans="2:14" s="5" customFormat="1" ht="57.75" customHeight="1" thickBot="1">
      <c r="B37" s="59" t="s">
        <v>29</v>
      </c>
      <c r="C37" s="62"/>
      <c r="D37" s="62"/>
      <c r="E37" s="269" t="s">
        <v>239</v>
      </c>
      <c r="F37" s="270"/>
      <c r="G37" s="59" t="s">
        <v>387</v>
      </c>
      <c r="H37" s="59">
        <f>H31-H32-H33-H34-H35-H36</f>
        <v>3988</v>
      </c>
      <c r="I37" s="59">
        <v>0</v>
      </c>
      <c r="J37" s="124">
        <v>0</v>
      </c>
      <c r="K37" s="124">
        <v>0</v>
      </c>
      <c r="L37" s="124">
        <v>0</v>
      </c>
      <c r="M37" s="54">
        <v>0</v>
      </c>
      <c r="N37" s="152">
        <v>0</v>
      </c>
    </row>
    <row r="38" spans="2:14" s="5" customFormat="1" ht="15.75" thickBot="1">
      <c r="B38" s="238"/>
      <c r="C38" s="62" t="s">
        <v>354</v>
      </c>
      <c r="D38" s="62"/>
      <c r="E38" s="269" t="s">
        <v>30</v>
      </c>
      <c r="F38" s="270"/>
      <c r="G38" s="59" t="s">
        <v>388</v>
      </c>
      <c r="H38" s="59">
        <v>0</v>
      </c>
      <c r="I38" s="59">
        <v>0</v>
      </c>
      <c r="J38" s="124">
        <v>0</v>
      </c>
      <c r="K38" s="124">
        <v>0</v>
      </c>
      <c r="L38" s="124">
        <v>0</v>
      </c>
      <c r="M38" s="54">
        <v>0</v>
      </c>
      <c r="N38" s="152">
        <v>0</v>
      </c>
    </row>
    <row r="39" spans="2:14" s="5" customFormat="1" ht="30.75" customHeight="1" thickBot="1">
      <c r="B39" s="233"/>
      <c r="C39" s="62" t="s">
        <v>359</v>
      </c>
      <c r="D39" s="62"/>
      <c r="E39" s="269" t="s">
        <v>31</v>
      </c>
      <c r="F39" s="270"/>
      <c r="G39" s="59" t="s">
        <v>389</v>
      </c>
      <c r="H39" s="59">
        <v>0</v>
      </c>
      <c r="I39" s="59">
        <v>0</v>
      </c>
      <c r="J39" s="124">
        <v>0</v>
      </c>
      <c r="K39" s="124">
        <v>0</v>
      </c>
      <c r="L39" s="124">
        <v>0</v>
      </c>
      <c r="M39" s="54">
        <v>0</v>
      </c>
      <c r="N39" s="152">
        <v>0</v>
      </c>
    </row>
    <row r="40" spans="2:14" s="5" customFormat="1" ht="29.25" customHeight="1" thickBot="1">
      <c r="B40" s="233"/>
      <c r="C40" s="59" t="s">
        <v>360</v>
      </c>
      <c r="D40" s="62"/>
      <c r="E40" s="269" t="s">
        <v>32</v>
      </c>
      <c r="F40" s="270"/>
      <c r="G40" s="59" t="s">
        <v>390</v>
      </c>
      <c r="H40" s="59">
        <v>0</v>
      </c>
      <c r="I40" s="59">
        <v>0</v>
      </c>
      <c r="J40" s="124">
        <v>0</v>
      </c>
      <c r="K40" s="124">
        <v>0</v>
      </c>
      <c r="L40" s="124">
        <v>0</v>
      </c>
      <c r="M40" s="54">
        <v>0</v>
      </c>
      <c r="N40" s="152">
        <v>0</v>
      </c>
    </row>
    <row r="41" spans="2:14" s="5" customFormat="1" ht="120.75" customHeight="1" thickBot="1">
      <c r="B41" s="233"/>
      <c r="C41" s="59" t="s">
        <v>361</v>
      </c>
      <c r="D41" s="62"/>
      <c r="E41" s="271" t="s">
        <v>240</v>
      </c>
      <c r="F41" s="272"/>
      <c r="G41" s="59" t="s">
        <v>391</v>
      </c>
      <c r="H41" s="59">
        <v>0</v>
      </c>
      <c r="I41" s="59">
        <v>0</v>
      </c>
      <c r="J41" s="124">
        <v>0</v>
      </c>
      <c r="K41" s="124">
        <v>0</v>
      </c>
      <c r="L41" s="124">
        <v>0</v>
      </c>
      <c r="M41" s="54">
        <v>0</v>
      </c>
      <c r="N41" s="152">
        <v>0</v>
      </c>
    </row>
    <row r="42" spans="2:14" s="5" customFormat="1" ht="14.25" customHeight="1" thickBot="1">
      <c r="B42" s="233"/>
      <c r="C42" s="59" t="s">
        <v>362</v>
      </c>
      <c r="D42" s="62"/>
      <c r="E42" s="269" t="s">
        <v>33</v>
      </c>
      <c r="F42" s="270"/>
      <c r="G42" s="59" t="s">
        <v>392</v>
      </c>
      <c r="H42" s="59">
        <v>0</v>
      </c>
      <c r="I42" s="59">
        <v>0</v>
      </c>
      <c r="J42" s="124">
        <v>0</v>
      </c>
      <c r="K42" s="124">
        <v>0</v>
      </c>
      <c r="L42" s="124">
        <v>0</v>
      </c>
      <c r="M42" s="54">
        <v>0</v>
      </c>
      <c r="N42" s="152">
        <v>0</v>
      </c>
    </row>
    <row r="43" spans="2:14" s="5" customFormat="1" ht="60.75" customHeight="1" thickBot="1">
      <c r="B43" s="233"/>
      <c r="C43" s="59" t="s">
        <v>363</v>
      </c>
      <c r="D43" s="62"/>
      <c r="E43" s="269" t="s">
        <v>241</v>
      </c>
      <c r="F43" s="270"/>
      <c r="G43" s="59" t="s">
        <v>393</v>
      </c>
      <c r="H43" s="59">
        <v>0</v>
      </c>
      <c r="I43" s="59">
        <v>0</v>
      </c>
      <c r="J43" s="59">
        <v>0</v>
      </c>
      <c r="K43" s="124">
        <v>0</v>
      </c>
      <c r="L43" s="124">
        <v>0</v>
      </c>
      <c r="M43" s="54">
        <v>0</v>
      </c>
      <c r="N43" s="152">
        <v>0</v>
      </c>
    </row>
    <row r="44" spans="2:14" s="5" customFormat="1" ht="91.5" customHeight="1" thickBot="1">
      <c r="B44" s="233"/>
      <c r="C44" s="59" t="s">
        <v>364</v>
      </c>
      <c r="D44" s="62"/>
      <c r="E44" s="269" t="s">
        <v>34</v>
      </c>
      <c r="F44" s="270"/>
      <c r="G44" s="59" t="s">
        <v>394</v>
      </c>
      <c r="H44" s="59">
        <v>0</v>
      </c>
      <c r="I44" s="59">
        <v>0</v>
      </c>
      <c r="J44" s="124">
        <v>0</v>
      </c>
      <c r="K44" s="124">
        <v>0</v>
      </c>
      <c r="L44" s="124">
        <v>0</v>
      </c>
      <c r="M44" s="54">
        <v>0</v>
      </c>
      <c r="N44" s="152">
        <v>0</v>
      </c>
    </row>
    <row r="45" spans="2:14" s="5" customFormat="1" ht="105.75" customHeight="1" thickBot="1">
      <c r="B45" s="233"/>
      <c r="C45" s="59" t="s">
        <v>366</v>
      </c>
      <c r="D45" s="62"/>
      <c r="E45" s="269" t="s">
        <v>242</v>
      </c>
      <c r="F45" s="270"/>
      <c r="G45" s="59" t="s">
        <v>395</v>
      </c>
      <c r="H45" s="59">
        <v>0</v>
      </c>
      <c r="I45" s="59">
        <v>0</v>
      </c>
      <c r="J45" s="124">
        <v>0</v>
      </c>
      <c r="K45" s="124">
        <v>0</v>
      </c>
      <c r="L45" s="124">
        <v>0</v>
      </c>
      <c r="M45" s="54">
        <v>0</v>
      </c>
      <c r="N45" s="152">
        <v>0</v>
      </c>
    </row>
    <row r="46" spans="2:14" s="5" customFormat="1" ht="16.5" customHeight="1" thickBot="1">
      <c r="B46" s="233"/>
      <c r="C46" s="59"/>
      <c r="D46" s="62" t="s">
        <v>5</v>
      </c>
      <c r="E46" s="271" t="s">
        <v>35</v>
      </c>
      <c r="F46" s="272"/>
      <c r="G46" s="59" t="s">
        <v>341</v>
      </c>
      <c r="H46" s="59">
        <v>0</v>
      </c>
      <c r="I46" s="59">
        <v>0</v>
      </c>
      <c r="J46" s="124">
        <v>0</v>
      </c>
      <c r="K46" s="124">
        <v>0</v>
      </c>
      <c r="L46" s="124">
        <v>0</v>
      </c>
      <c r="M46" s="54">
        <v>0</v>
      </c>
      <c r="N46" s="152">
        <v>0</v>
      </c>
    </row>
    <row r="47" spans="2:14" s="5" customFormat="1" ht="15" customHeight="1" thickBot="1">
      <c r="B47" s="233"/>
      <c r="C47" s="59"/>
      <c r="D47" s="62" t="s">
        <v>7</v>
      </c>
      <c r="E47" s="271" t="s">
        <v>36</v>
      </c>
      <c r="F47" s="272"/>
      <c r="G47" s="59" t="s">
        <v>342</v>
      </c>
      <c r="H47" s="59">
        <v>0</v>
      </c>
      <c r="I47" s="59">
        <v>0</v>
      </c>
      <c r="J47" s="124">
        <v>0</v>
      </c>
      <c r="K47" s="124">
        <v>0</v>
      </c>
      <c r="L47" s="124">
        <v>0</v>
      </c>
      <c r="M47" s="54">
        <v>0</v>
      </c>
      <c r="N47" s="152">
        <v>0</v>
      </c>
    </row>
    <row r="48" spans="2:14" s="5" customFormat="1" ht="14.25" customHeight="1" thickBot="1">
      <c r="B48" s="233"/>
      <c r="C48" s="59"/>
      <c r="D48" s="62" t="s">
        <v>37</v>
      </c>
      <c r="E48" s="271" t="s">
        <v>38</v>
      </c>
      <c r="F48" s="272"/>
      <c r="G48" s="59" t="s">
        <v>343</v>
      </c>
      <c r="H48" s="59">
        <v>0</v>
      </c>
      <c r="I48" s="59">
        <v>0</v>
      </c>
      <c r="J48" s="124">
        <v>0</v>
      </c>
      <c r="K48" s="124">
        <v>0</v>
      </c>
      <c r="L48" s="124">
        <v>0</v>
      </c>
      <c r="M48" s="54">
        <v>0</v>
      </c>
      <c r="N48" s="152">
        <v>0</v>
      </c>
    </row>
    <row r="49" spans="2:14" s="5" customFormat="1" ht="60" customHeight="1" thickBot="1">
      <c r="B49" s="234"/>
      <c r="C49" s="59" t="s">
        <v>344</v>
      </c>
      <c r="D49" s="62"/>
      <c r="E49" s="269" t="s">
        <v>243</v>
      </c>
      <c r="F49" s="270"/>
      <c r="G49" s="59" t="s">
        <v>345</v>
      </c>
      <c r="H49" s="59">
        <v>0</v>
      </c>
      <c r="I49" s="59">
        <v>0</v>
      </c>
      <c r="J49" s="124">
        <v>0</v>
      </c>
      <c r="K49" s="124">
        <v>0</v>
      </c>
      <c r="L49" s="124">
        <v>0</v>
      </c>
      <c r="M49" s="54">
        <v>0</v>
      </c>
      <c r="N49" s="152">
        <v>0</v>
      </c>
    </row>
    <row r="50" spans="2:14" s="5" customFormat="1" ht="15.75" thickBot="1">
      <c r="B50" s="62" t="s">
        <v>39</v>
      </c>
      <c r="C50" s="62"/>
      <c r="D50" s="62"/>
      <c r="E50" s="269" t="s">
        <v>40</v>
      </c>
      <c r="F50" s="270"/>
      <c r="G50" s="59" t="s">
        <v>346</v>
      </c>
      <c r="H50" s="59">
        <v>0</v>
      </c>
      <c r="I50" s="59">
        <v>0</v>
      </c>
      <c r="J50" s="124">
        <v>0</v>
      </c>
      <c r="K50" s="124">
        <v>0</v>
      </c>
      <c r="L50" s="124">
        <v>0</v>
      </c>
      <c r="M50" s="54">
        <v>0</v>
      </c>
      <c r="N50" s="152">
        <v>0</v>
      </c>
    </row>
    <row r="51" spans="2:14" s="5" customFormat="1" ht="30.75" customHeight="1" thickBot="1">
      <c r="B51" s="59" t="s">
        <v>41</v>
      </c>
      <c r="C51" s="62"/>
      <c r="D51" s="62"/>
      <c r="E51" s="269" t="s">
        <v>42</v>
      </c>
      <c r="F51" s="270"/>
      <c r="G51" s="59" t="s">
        <v>347</v>
      </c>
      <c r="H51" s="59">
        <v>0</v>
      </c>
      <c r="I51" s="59">
        <v>0</v>
      </c>
      <c r="J51" s="124">
        <v>0</v>
      </c>
      <c r="K51" s="124">
        <v>0</v>
      </c>
      <c r="L51" s="124">
        <v>0</v>
      </c>
      <c r="M51" s="54">
        <v>0</v>
      </c>
      <c r="N51" s="152">
        <v>0</v>
      </c>
    </row>
    <row r="52" spans="2:14" s="5" customFormat="1" ht="17.25" customHeight="1" thickBot="1">
      <c r="B52" s="62"/>
      <c r="C52" s="62"/>
      <c r="D52" s="62" t="s">
        <v>5</v>
      </c>
      <c r="E52" s="265" t="s">
        <v>43</v>
      </c>
      <c r="F52" s="266"/>
      <c r="G52" s="59" t="s">
        <v>348</v>
      </c>
      <c r="H52" s="59">
        <v>0</v>
      </c>
      <c r="I52" s="59">
        <v>0</v>
      </c>
      <c r="J52" s="124">
        <v>0</v>
      </c>
      <c r="K52" s="124">
        <v>0</v>
      </c>
      <c r="L52" s="124">
        <v>0</v>
      </c>
      <c r="M52" s="54">
        <v>0</v>
      </c>
      <c r="N52" s="152">
        <v>0</v>
      </c>
    </row>
    <row r="53" spans="2:14" s="5" customFormat="1" ht="16.5" customHeight="1" thickBot="1">
      <c r="B53" s="62"/>
      <c r="C53" s="62"/>
      <c r="D53" s="62" t="s">
        <v>7</v>
      </c>
      <c r="E53" s="265" t="s">
        <v>44</v>
      </c>
      <c r="F53" s="266"/>
      <c r="G53" s="59" t="s">
        <v>349</v>
      </c>
      <c r="H53" s="59">
        <v>0</v>
      </c>
      <c r="I53" s="59">
        <v>0</v>
      </c>
      <c r="J53" s="124">
        <v>0</v>
      </c>
      <c r="K53" s="124">
        <v>0</v>
      </c>
      <c r="L53" s="124">
        <v>0</v>
      </c>
      <c r="M53" s="54">
        <v>0</v>
      </c>
      <c r="N53" s="152">
        <v>0</v>
      </c>
    </row>
    <row r="54" spans="2:14" s="5" customFormat="1" ht="15" customHeight="1" thickBot="1">
      <c r="B54" s="62"/>
      <c r="C54" s="62"/>
      <c r="D54" s="62" t="s">
        <v>37</v>
      </c>
      <c r="E54" s="265" t="s">
        <v>244</v>
      </c>
      <c r="F54" s="266"/>
      <c r="G54" s="59" t="s">
        <v>350</v>
      </c>
      <c r="H54" s="59">
        <v>0</v>
      </c>
      <c r="I54" s="59">
        <v>0</v>
      </c>
      <c r="J54" s="124">
        <v>0</v>
      </c>
      <c r="K54" s="124">
        <v>0</v>
      </c>
      <c r="L54" s="124">
        <v>0</v>
      </c>
      <c r="M54" s="54">
        <v>0</v>
      </c>
      <c r="N54" s="152">
        <v>0</v>
      </c>
    </row>
    <row r="55" spans="2:14" s="5" customFormat="1" ht="15.75" customHeight="1" thickBot="1">
      <c r="B55" s="62"/>
      <c r="C55" s="62"/>
      <c r="D55" s="62" t="s">
        <v>45</v>
      </c>
      <c r="E55" s="265" t="s">
        <v>245</v>
      </c>
      <c r="F55" s="266"/>
      <c r="G55" s="59" t="s">
        <v>351</v>
      </c>
      <c r="H55" s="59">
        <v>0</v>
      </c>
      <c r="I55" s="59">
        <v>0</v>
      </c>
      <c r="J55" s="124">
        <v>0</v>
      </c>
      <c r="K55" s="124">
        <v>0</v>
      </c>
      <c r="L55" s="124">
        <v>0</v>
      </c>
      <c r="M55" s="54">
        <v>0</v>
      </c>
      <c r="N55" s="152">
        <v>0</v>
      </c>
    </row>
    <row r="56" spans="2:14" s="5" customFormat="1" ht="15.75" customHeight="1" thickBot="1">
      <c r="B56" s="62"/>
      <c r="C56" s="62"/>
      <c r="D56" s="62" t="s">
        <v>46</v>
      </c>
      <c r="E56" s="265" t="s">
        <v>47</v>
      </c>
      <c r="F56" s="266"/>
      <c r="G56" s="59" t="s">
        <v>352</v>
      </c>
      <c r="H56" s="59">
        <v>0</v>
      </c>
      <c r="I56" s="59">
        <v>0</v>
      </c>
      <c r="J56" s="124">
        <v>0</v>
      </c>
      <c r="K56" s="124">
        <v>0</v>
      </c>
      <c r="L56" s="124">
        <v>0</v>
      </c>
      <c r="M56" s="54">
        <v>0</v>
      </c>
      <c r="N56" s="152">
        <v>0</v>
      </c>
    </row>
    <row r="57" spans="1:14" s="5" customFormat="1" ht="30.75" thickBot="1">
      <c r="A57" s="7"/>
      <c r="B57" s="63" t="s">
        <v>48</v>
      </c>
      <c r="C57" s="64"/>
      <c r="D57" s="64"/>
      <c r="E57" s="265" t="s">
        <v>49</v>
      </c>
      <c r="F57" s="266"/>
      <c r="G57" s="59" t="s">
        <v>353</v>
      </c>
      <c r="H57" s="59">
        <v>829</v>
      </c>
      <c r="I57" s="59">
        <v>3560</v>
      </c>
      <c r="J57" s="124">
        <f>I57/H57*100</f>
        <v>429.43305186972253</v>
      </c>
      <c r="K57" s="124">
        <v>2695</v>
      </c>
      <c r="L57" s="124">
        <v>2495</v>
      </c>
      <c r="M57" s="54">
        <v>76</v>
      </c>
      <c r="N57" s="152">
        <f>L57/K57*100</f>
        <v>92.57884972170687</v>
      </c>
    </row>
    <row r="58" spans="2:14" s="5" customFormat="1" ht="15.75" thickBot="1">
      <c r="B58" s="62"/>
      <c r="C58" s="62" t="s">
        <v>354</v>
      </c>
      <c r="D58" s="62"/>
      <c r="E58" s="269" t="s">
        <v>50</v>
      </c>
      <c r="F58" s="270"/>
      <c r="G58" s="59" t="s">
        <v>355</v>
      </c>
      <c r="H58" s="59">
        <v>0</v>
      </c>
      <c r="I58" s="59">
        <v>0</v>
      </c>
      <c r="J58" s="124">
        <v>0</v>
      </c>
      <c r="K58" s="124">
        <v>0</v>
      </c>
      <c r="L58" s="124">
        <v>0</v>
      </c>
      <c r="M58" s="54">
        <v>0</v>
      </c>
      <c r="N58" s="152">
        <v>0</v>
      </c>
    </row>
    <row r="59" spans="2:14" s="5" customFormat="1" ht="32.25" customHeight="1" thickBot="1">
      <c r="B59" s="62"/>
      <c r="C59" s="62"/>
      <c r="D59" s="62"/>
      <c r="E59" s="269" t="s">
        <v>51</v>
      </c>
      <c r="F59" s="270"/>
      <c r="G59" s="59" t="s">
        <v>356</v>
      </c>
      <c r="H59" s="59">
        <v>0</v>
      </c>
      <c r="I59" s="59">
        <v>0</v>
      </c>
      <c r="J59" s="124">
        <v>0</v>
      </c>
      <c r="K59" s="124">
        <v>0</v>
      </c>
      <c r="L59" s="124">
        <v>0</v>
      </c>
      <c r="M59" s="54">
        <v>0</v>
      </c>
      <c r="N59" s="152">
        <v>0</v>
      </c>
    </row>
    <row r="60" spans="2:14" s="5" customFormat="1" ht="18" customHeight="1" thickBot="1">
      <c r="B60" s="62" t="s">
        <v>52</v>
      </c>
      <c r="C60" s="62"/>
      <c r="D60" s="62"/>
      <c r="E60" s="269" t="s">
        <v>53</v>
      </c>
      <c r="F60" s="270"/>
      <c r="G60" s="59" t="s">
        <v>357</v>
      </c>
      <c r="H60" s="59">
        <v>829</v>
      </c>
      <c r="I60" s="59">
        <v>3560</v>
      </c>
      <c r="J60" s="124">
        <f>I60/H60*100</f>
        <v>429.43305186972253</v>
      </c>
      <c r="K60" s="124">
        <v>2695</v>
      </c>
      <c r="L60" s="124">
        <v>2495</v>
      </c>
      <c r="M60" s="54">
        <v>76</v>
      </c>
      <c r="N60" s="152">
        <v>93</v>
      </c>
    </row>
    <row r="61" spans="2:14" s="5" customFormat="1" ht="18" customHeight="1" thickBot="1">
      <c r="B61" s="62" t="s">
        <v>54</v>
      </c>
      <c r="C61" s="62"/>
      <c r="D61" s="62"/>
      <c r="E61" s="269" t="s">
        <v>55</v>
      </c>
      <c r="F61" s="270"/>
      <c r="G61" s="59"/>
      <c r="H61" s="59">
        <v>0</v>
      </c>
      <c r="I61" s="59">
        <v>0</v>
      </c>
      <c r="J61" s="124">
        <v>0</v>
      </c>
      <c r="K61" s="124">
        <v>0</v>
      </c>
      <c r="L61" s="124">
        <v>0</v>
      </c>
      <c r="M61" s="54">
        <v>0</v>
      </c>
      <c r="N61" s="152">
        <v>0</v>
      </c>
    </row>
    <row r="62" spans="2:14" s="5" customFormat="1" ht="31.5" customHeight="1" thickBot="1">
      <c r="B62" s="238"/>
      <c r="C62" s="59" t="s">
        <v>354</v>
      </c>
      <c r="D62" s="62"/>
      <c r="E62" s="269" t="s">
        <v>56</v>
      </c>
      <c r="F62" s="270"/>
      <c r="G62" s="59" t="s">
        <v>358</v>
      </c>
      <c r="H62" s="59">
        <v>785</v>
      </c>
      <c r="I62" s="59">
        <v>785</v>
      </c>
      <c r="J62" s="124">
        <f aca="true" t="shared" si="5" ref="J62:J67">I62/H62*100</f>
        <v>100</v>
      </c>
      <c r="K62" s="124">
        <v>785</v>
      </c>
      <c r="L62" s="124">
        <v>785</v>
      </c>
      <c r="M62" s="54">
        <f>K62/I62*100</f>
        <v>100</v>
      </c>
      <c r="N62" s="152">
        <f>L62/K62*100</f>
        <v>100</v>
      </c>
    </row>
    <row r="63" spans="2:14" s="5" customFormat="1" ht="15.75" thickBot="1">
      <c r="B63" s="233"/>
      <c r="C63" s="62" t="s">
        <v>359</v>
      </c>
      <c r="D63" s="62"/>
      <c r="E63" s="269" t="s">
        <v>57</v>
      </c>
      <c r="F63" s="270"/>
      <c r="G63" s="59" t="s">
        <v>268</v>
      </c>
      <c r="H63" s="59">
        <v>732</v>
      </c>
      <c r="I63" s="59">
        <v>754</v>
      </c>
      <c r="J63" s="124">
        <f t="shared" si="5"/>
        <v>103.00546448087431</v>
      </c>
      <c r="K63" s="124">
        <v>760</v>
      </c>
      <c r="L63" s="124">
        <v>765</v>
      </c>
      <c r="M63" s="54">
        <v>101</v>
      </c>
      <c r="N63" s="152">
        <f aca="true" t="shared" si="6" ref="N63:N69">L63/K63*100</f>
        <v>100.6578947368421</v>
      </c>
    </row>
    <row r="64" spans="2:14" s="5" customFormat="1" ht="47.25" customHeight="1" thickBot="1">
      <c r="B64" s="233"/>
      <c r="C64" s="59" t="s">
        <v>360</v>
      </c>
      <c r="D64" s="62"/>
      <c r="E64" s="269" t="s">
        <v>246</v>
      </c>
      <c r="F64" s="270"/>
      <c r="G64" s="59" t="s">
        <v>119</v>
      </c>
      <c r="H64" s="120">
        <f>4499</f>
        <v>4499</v>
      </c>
      <c r="I64" s="120">
        <v>5330</v>
      </c>
      <c r="J64" s="124">
        <f t="shared" si="5"/>
        <v>118.47077128250723</v>
      </c>
      <c r="K64" s="124">
        <f>I64*1.1</f>
        <v>5863.000000000001</v>
      </c>
      <c r="L64" s="124">
        <f>K64*1.1</f>
        <v>6449.300000000001</v>
      </c>
      <c r="M64" s="54">
        <f aca="true" t="shared" si="7" ref="M64:M69">K64/I64*100</f>
        <v>110.00000000000001</v>
      </c>
      <c r="N64" s="152">
        <f t="shared" si="6"/>
        <v>110.00000000000001</v>
      </c>
    </row>
    <row r="65" spans="2:14" s="5" customFormat="1" ht="75" customHeight="1" thickBot="1">
      <c r="B65" s="233"/>
      <c r="C65" s="59" t="s">
        <v>361</v>
      </c>
      <c r="D65" s="62"/>
      <c r="E65" s="269" t="s">
        <v>58</v>
      </c>
      <c r="F65" s="270"/>
      <c r="G65" s="59" t="s">
        <v>269</v>
      </c>
      <c r="H65" s="120">
        <v>4599</v>
      </c>
      <c r="I65" s="163">
        <v>4548</v>
      </c>
      <c r="J65" s="124">
        <f t="shared" si="5"/>
        <v>98.89106327462491</v>
      </c>
      <c r="K65" s="163">
        <f>I65*1.1</f>
        <v>5002.8</v>
      </c>
      <c r="L65" s="124">
        <f>K65*1.1</f>
        <v>5503.080000000001</v>
      </c>
      <c r="M65" s="54">
        <f t="shared" si="7"/>
        <v>110.00000000000001</v>
      </c>
      <c r="N65" s="152">
        <f t="shared" si="6"/>
        <v>110.00000000000001</v>
      </c>
    </row>
    <row r="66" spans="2:14" s="5" customFormat="1" ht="45" customHeight="1" thickBot="1">
      <c r="B66" s="233"/>
      <c r="C66" s="59" t="s">
        <v>362</v>
      </c>
      <c r="D66" s="62"/>
      <c r="E66" s="269" t="s">
        <v>247</v>
      </c>
      <c r="F66" s="270"/>
      <c r="G66" s="59" t="s">
        <v>123</v>
      </c>
      <c r="H66" s="120">
        <f>H13/H63</f>
        <v>100.19262295081967</v>
      </c>
      <c r="I66" s="120">
        <f>I13/I63</f>
        <v>106.79045092838196</v>
      </c>
      <c r="J66" s="124">
        <f t="shared" si="5"/>
        <v>106.58514347987564</v>
      </c>
      <c r="K66" s="120">
        <f>K13/K63</f>
        <v>116.5421052631579</v>
      </c>
      <c r="L66" s="120">
        <f>L13/L63</f>
        <v>127.35843137254903</v>
      </c>
      <c r="M66" s="54">
        <v>102</v>
      </c>
      <c r="N66" s="152">
        <f t="shared" si="6"/>
        <v>109.281045751634</v>
      </c>
    </row>
    <row r="67" spans="2:14" s="5" customFormat="1" ht="60.75" customHeight="1" thickBot="1">
      <c r="B67" s="233"/>
      <c r="C67" s="59" t="s">
        <v>363</v>
      </c>
      <c r="D67" s="62"/>
      <c r="E67" s="269" t="s">
        <v>59</v>
      </c>
      <c r="F67" s="270"/>
      <c r="G67" s="59" t="s">
        <v>125</v>
      </c>
      <c r="H67" s="120">
        <f>H13/H63</f>
        <v>100.19262295081967</v>
      </c>
      <c r="I67" s="120">
        <f>I13/I63</f>
        <v>106.79045092838196</v>
      </c>
      <c r="J67" s="124">
        <f t="shared" si="5"/>
        <v>106.58514347987564</v>
      </c>
      <c r="K67" s="120">
        <f>K13/K63</f>
        <v>116.5421052631579</v>
      </c>
      <c r="L67" s="120">
        <f>L13/L63</f>
        <v>127.35843137254903</v>
      </c>
      <c r="M67" s="54">
        <v>109</v>
      </c>
      <c r="N67" s="152">
        <f t="shared" si="6"/>
        <v>109.281045751634</v>
      </c>
    </row>
    <row r="68" spans="2:14" s="5" customFormat="1" ht="45.75" customHeight="1" thickBot="1">
      <c r="B68" s="233"/>
      <c r="C68" s="59" t="s">
        <v>364</v>
      </c>
      <c r="D68" s="62"/>
      <c r="E68" s="269" t="s">
        <v>60</v>
      </c>
      <c r="F68" s="270"/>
      <c r="G68" s="59" t="s">
        <v>365</v>
      </c>
      <c r="H68" s="120">
        <v>0</v>
      </c>
      <c r="I68" s="120">
        <v>0</v>
      </c>
      <c r="J68" s="124">
        <v>0</v>
      </c>
      <c r="K68" s="124">
        <v>0</v>
      </c>
      <c r="L68" s="124">
        <v>0</v>
      </c>
      <c r="M68" s="54">
        <v>0</v>
      </c>
      <c r="N68" s="152">
        <v>0</v>
      </c>
    </row>
    <row r="69" spans="2:14" s="5" customFormat="1" ht="32.25" customHeight="1" thickBot="1">
      <c r="B69" s="233"/>
      <c r="C69" s="59" t="s">
        <v>366</v>
      </c>
      <c r="D69" s="62"/>
      <c r="E69" s="269" t="s">
        <v>248</v>
      </c>
      <c r="F69" s="270"/>
      <c r="G69" s="59" t="s">
        <v>367</v>
      </c>
      <c r="H69" s="120">
        <f>H17/H12*1000</f>
        <v>941.384200049085</v>
      </c>
      <c r="I69" s="120">
        <f>I17/I12*1000</f>
        <v>991.9027334484172</v>
      </c>
      <c r="J69" s="120">
        <v>105</v>
      </c>
      <c r="K69" s="120">
        <f>K17/K12*1000</f>
        <v>991.9027334484172</v>
      </c>
      <c r="L69" s="120">
        <f>L17/L12*1000</f>
        <v>991.9027334484172</v>
      </c>
      <c r="M69" s="54">
        <f t="shared" si="7"/>
        <v>100</v>
      </c>
      <c r="N69" s="152">
        <f t="shared" si="6"/>
        <v>100</v>
      </c>
    </row>
    <row r="70" spans="2:14" s="5" customFormat="1" ht="19.5" customHeight="1" thickBot="1">
      <c r="B70" s="233"/>
      <c r="C70" s="62" t="s">
        <v>344</v>
      </c>
      <c r="D70" s="62"/>
      <c r="E70" s="269" t="s">
        <v>61</v>
      </c>
      <c r="F70" s="270"/>
      <c r="G70" s="59" t="s">
        <v>368</v>
      </c>
      <c r="H70" s="59">
        <v>0</v>
      </c>
      <c r="I70" s="59">
        <v>0</v>
      </c>
      <c r="J70" s="124">
        <v>0</v>
      </c>
      <c r="K70" s="124">
        <v>0</v>
      </c>
      <c r="L70" s="124">
        <v>0</v>
      </c>
      <c r="M70" s="54">
        <v>0</v>
      </c>
      <c r="N70" s="152">
        <v>0</v>
      </c>
    </row>
    <row r="71" spans="2:14" s="5" customFormat="1" ht="18.75" customHeight="1" thickBot="1">
      <c r="B71" s="234"/>
      <c r="C71" s="59" t="s">
        <v>369</v>
      </c>
      <c r="D71" s="62"/>
      <c r="E71" s="240" t="s">
        <v>62</v>
      </c>
      <c r="F71" s="241"/>
      <c r="G71" s="59" t="s">
        <v>370</v>
      </c>
      <c r="H71" s="59">
        <v>49</v>
      </c>
      <c r="I71" s="59">
        <v>48</v>
      </c>
      <c r="J71" s="124">
        <v>98</v>
      </c>
      <c r="K71" s="124">
        <v>48</v>
      </c>
      <c r="L71" s="124">
        <v>48</v>
      </c>
      <c r="M71" s="54">
        <v>100</v>
      </c>
      <c r="N71" s="152">
        <v>100</v>
      </c>
    </row>
    <row r="72" spans="2:3" s="5" customFormat="1" ht="15">
      <c r="B72" s="65"/>
      <c r="C72" s="65"/>
    </row>
    <row r="73" spans="2:6" s="5" customFormat="1" ht="15">
      <c r="B73" s="66"/>
      <c r="C73" s="66"/>
      <c r="D73" s="66"/>
      <c r="E73" s="66"/>
      <c r="F73" s="66"/>
    </row>
    <row r="74" spans="2:6" s="5" customFormat="1" ht="15">
      <c r="B74" s="66"/>
      <c r="C74" s="66"/>
      <c r="D74" s="66"/>
      <c r="E74" s="66"/>
      <c r="F74" s="66"/>
    </row>
    <row r="75" spans="6:14" s="5" customFormat="1" ht="15">
      <c r="F75" s="228" t="s">
        <v>586</v>
      </c>
      <c r="G75" s="229"/>
      <c r="H75" s="229"/>
      <c r="I75" s="229"/>
      <c r="J75" s="229"/>
      <c r="K75" s="229"/>
      <c r="L75" s="229"/>
      <c r="M75" s="227"/>
      <c r="N75" s="226"/>
    </row>
    <row r="76" spans="6:14" s="5" customFormat="1" ht="15">
      <c r="F76" s="228" t="s">
        <v>588</v>
      </c>
      <c r="G76" s="229"/>
      <c r="H76" s="229"/>
      <c r="I76" s="229"/>
      <c r="J76" s="229"/>
      <c r="K76" s="229"/>
      <c r="L76" s="229"/>
      <c r="M76" s="227"/>
      <c r="N76" s="227"/>
    </row>
    <row r="77" spans="8:14" s="5" customFormat="1" ht="15">
      <c r="H77" s="239"/>
      <c r="I77" s="239"/>
      <c r="J77" s="239"/>
      <c r="K77" s="239"/>
      <c r="L77" s="239"/>
      <c r="M77" s="239"/>
      <c r="N77" s="239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34"/>
      <c r="L78" s="67"/>
      <c r="M78" s="67"/>
    </row>
    <row r="79" spans="8:14" ht="15">
      <c r="H79" s="34"/>
      <c r="I79" s="34"/>
      <c r="K79" s="230"/>
      <c r="L79" s="230"/>
      <c r="M79" s="230"/>
      <c r="N79" s="230"/>
    </row>
  </sheetData>
  <sheetProtection/>
  <mergeCells count="83">
    <mergeCell ref="E33:F33"/>
    <mergeCell ref="E17:F17"/>
    <mergeCell ref="E18:F18"/>
    <mergeCell ref="E19:F19"/>
    <mergeCell ref="E29:F29"/>
    <mergeCell ref="E30:F30"/>
    <mergeCell ref="E31:F31"/>
    <mergeCell ref="E32:F32"/>
    <mergeCell ref="E21:F21"/>
    <mergeCell ref="E20:F20"/>
    <mergeCell ref="E34:F34"/>
    <mergeCell ref="E35:F35"/>
    <mergeCell ref="E36:F36"/>
    <mergeCell ref="E42:F42"/>
    <mergeCell ref="E41:F41"/>
    <mergeCell ref="E37:F37"/>
    <mergeCell ref="E38:F38"/>
    <mergeCell ref="E39:F39"/>
    <mergeCell ref="E40:F40"/>
    <mergeCell ref="E52:F52"/>
    <mergeCell ref="E53:F53"/>
    <mergeCell ref="E54:F54"/>
    <mergeCell ref="E55:F55"/>
    <mergeCell ref="E43:F43"/>
    <mergeCell ref="E44:F44"/>
    <mergeCell ref="E45:F45"/>
    <mergeCell ref="E46:F46"/>
    <mergeCell ref="E60:F60"/>
    <mergeCell ref="E61:F61"/>
    <mergeCell ref="E62:F62"/>
    <mergeCell ref="E63:F63"/>
    <mergeCell ref="E47:F47"/>
    <mergeCell ref="E48:F48"/>
    <mergeCell ref="E49:F49"/>
    <mergeCell ref="E56:F56"/>
    <mergeCell ref="E50:F50"/>
    <mergeCell ref="E51:F51"/>
    <mergeCell ref="E69:F69"/>
    <mergeCell ref="E64:F64"/>
    <mergeCell ref="E65:F65"/>
    <mergeCell ref="E66:F66"/>
    <mergeCell ref="M8:N8"/>
    <mergeCell ref="E12:F12"/>
    <mergeCell ref="E67:F67"/>
    <mergeCell ref="E68:F68"/>
    <mergeCell ref="E58:F58"/>
    <mergeCell ref="E59:F59"/>
    <mergeCell ref="F5:N5"/>
    <mergeCell ref="F6:N6"/>
    <mergeCell ref="M1:N1"/>
    <mergeCell ref="A2:F2"/>
    <mergeCell ref="A3:F3"/>
    <mergeCell ref="A4:F4"/>
    <mergeCell ref="A1:H1"/>
    <mergeCell ref="F75:L75"/>
    <mergeCell ref="M9:N9"/>
    <mergeCell ref="H9:H10"/>
    <mergeCell ref="I9:I10"/>
    <mergeCell ref="J9:J10"/>
    <mergeCell ref="K9:K10"/>
    <mergeCell ref="L9:L10"/>
    <mergeCell ref="E57:F57"/>
    <mergeCell ref="G9:G10"/>
    <mergeCell ref="E70:F70"/>
    <mergeCell ref="B8:D8"/>
    <mergeCell ref="E8:F8"/>
    <mergeCell ref="B9:D10"/>
    <mergeCell ref="E9:F10"/>
    <mergeCell ref="B13:B16"/>
    <mergeCell ref="E13:F13"/>
    <mergeCell ref="E16:F16"/>
    <mergeCell ref="E11:F11"/>
    <mergeCell ref="C11:D11"/>
    <mergeCell ref="F76:L76"/>
    <mergeCell ref="K79:N79"/>
    <mergeCell ref="C19:C29"/>
    <mergeCell ref="D21:D28"/>
    <mergeCell ref="B38:B49"/>
    <mergeCell ref="B62:B71"/>
    <mergeCell ref="B18:B30"/>
    <mergeCell ref="H77:I77"/>
    <mergeCell ref="J77:N77"/>
    <mergeCell ref="E71:F71"/>
  </mergeCells>
  <printOptions/>
  <pageMargins left="0.75" right="0.34" top="0.96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1.7109375" style="5" customWidth="1"/>
    <col min="2" max="2" width="3.421875" style="5" customWidth="1"/>
    <col min="3" max="3" width="30.00390625" style="5" customWidth="1"/>
    <col min="4" max="4" width="9.421875" style="5" customWidth="1"/>
    <col min="5" max="5" width="9.8515625" style="5" customWidth="1"/>
    <col min="6" max="6" width="8.7109375" style="5" customWidth="1"/>
    <col min="7" max="7" width="9.8515625" style="5" customWidth="1"/>
    <col min="8" max="8" width="9.57421875" style="5" customWidth="1"/>
    <col min="9" max="9" width="7.57421875" style="5" customWidth="1"/>
    <col min="10" max="16384" width="9.140625" style="5" customWidth="1"/>
  </cols>
  <sheetData>
    <row r="1" spans="1:8" ht="15.75" customHeight="1">
      <c r="A1" s="268" t="s">
        <v>397</v>
      </c>
      <c r="B1" s="268"/>
      <c r="C1" s="268"/>
      <c r="D1" s="268"/>
      <c r="E1" s="268"/>
      <c r="F1" s="268"/>
      <c r="G1" s="268"/>
      <c r="H1" s="268"/>
    </row>
    <row r="2" spans="1:8" ht="15.75" customHeight="1">
      <c r="A2" s="268" t="s">
        <v>522</v>
      </c>
      <c r="B2" s="268"/>
      <c r="C2" s="268"/>
      <c r="D2" s="268"/>
      <c r="E2" s="268"/>
      <c r="F2" s="268"/>
      <c r="G2" s="52"/>
      <c r="H2" s="52"/>
    </row>
    <row r="3" spans="1:8" ht="15.75" customHeight="1">
      <c r="A3" s="268" t="s">
        <v>530</v>
      </c>
      <c r="B3" s="268"/>
      <c r="C3" s="268"/>
      <c r="D3" s="268"/>
      <c r="E3" s="268"/>
      <c r="F3" s="268"/>
      <c r="G3" s="52"/>
      <c r="H3" s="52"/>
    </row>
    <row r="4" spans="1:8" ht="15.75" customHeight="1">
      <c r="A4" s="268" t="s">
        <v>524</v>
      </c>
      <c r="B4" s="268"/>
      <c r="C4" s="268"/>
      <c r="D4" s="268"/>
      <c r="E4" s="268"/>
      <c r="F4" s="268"/>
      <c r="G4" s="52"/>
      <c r="H4" s="52"/>
    </row>
    <row r="7" spans="8:9" s="4" customFormat="1" ht="15">
      <c r="H7" s="279" t="s">
        <v>476</v>
      </c>
      <c r="I7" s="279"/>
    </row>
    <row r="8" spans="3:9" s="4" customFormat="1" ht="15.75" customHeight="1">
      <c r="C8" s="228" t="s">
        <v>197</v>
      </c>
      <c r="D8" s="228"/>
      <c r="E8" s="228"/>
      <c r="F8" s="228"/>
      <c r="G8" s="228"/>
      <c r="H8" s="228"/>
      <c r="I8" s="228"/>
    </row>
    <row r="9" spans="1:9" s="4" customFormat="1" ht="15.75" thickBot="1">
      <c r="A9" s="68"/>
      <c r="B9" s="6"/>
      <c r="C9" s="6"/>
      <c r="D9" s="276"/>
      <c r="E9" s="276"/>
      <c r="F9" s="6"/>
      <c r="G9" s="276"/>
      <c r="H9" s="276"/>
      <c r="I9" s="6" t="s">
        <v>322</v>
      </c>
    </row>
    <row r="10" spans="1:9" s="4" customFormat="1" ht="30" customHeight="1" thickBot="1">
      <c r="A10" s="68"/>
      <c r="B10" s="263" t="s">
        <v>198</v>
      </c>
      <c r="C10" s="263" t="s">
        <v>0</v>
      </c>
      <c r="D10" s="277" t="s">
        <v>556</v>
      </c>
      <c r="E10" s="278"/>
      <c r="F10" s="263" t="s">
        <v>323</v>
      </c>
      <c r="G10" s="277" t="s">
        <v>579</v>
      </c>
      <c r="H10" s="278"/>
      <c r="I10" s="263" t="s">
        <v>324</v>
      </c>
    </row>
    <row r="11" spans="1:9" s="4" customFormat="1" ht="15.75" thickBot="1">
      <c r="A11" s="68"/>
      <c r="B11" s="273"/>
      <c r="C11" s="273"/>
      <c r="D11" s="69" t="s">
        <v>63</v>
      </c>
      <c r="E11" s="69" t="s">
        <v>199</v>
      </c>
      <c r="F11" s="273"/>
      <c r="G11" s="69" t="s">
        <v>63</v>
      </c>
      <c r="H11" s="69" t="s">
        <v>199</v>
      </c>
      <c r="I11" s="273"/>
    </row>
    <row r="12" spans="1:9" s="4" customFormat="1" ht="15.75" thickBot="1">
      <c r="A12" s="68"/>
      <c r="B12" s="69">
        <v>0</v>
      </c>
      <c r="C12" s="69">
        <v>1</v>
      </c>
      <c r="D12" s="69">
        <v>2</v>
      </c>
      <c r="E12" s="69">
        <v>3</v>
      </c>
      <c r="F12" s="69">
        <v>4</v>
      </c>
      <c r="G12" s="69">
        <v>5</v>
      </c>
      <c r="H12" s="69">
        <v>6</v>
      </c>
      <c r="I12" s="69">
        <v>7</v>
      </c>
    </row>
    <row r="13" spans="1:9" s="4" customFormat="1" ht="31.5" customHeight="1" thickBot="1">
      <c r="A13" s="68"/>
      <c r="B13" s="69" t="s">
        <v>3</v>
      </c>
      <c r="C13" s="70" t="s">
        <v>537</v>
      </c>
      <c r="D13" s="70">
        <f>D14+D15</f>
        <v>75379</v>
      </c>
      <c r="E13" s="70">
        <f>E14+E15</f>
        <v>72225</v>
      </c>
      <c r="F13" s="121">
        <f>E13/D13*100</f>
        <v>95.81581076957774</v>
      </c>
      <c r="G13" s="70">
        <f>G14+G15</f>
        <v>73169</v>
      </c>
      <c r="H13" s="70">
        <f>H14+H15</f>
        <v>73342</v>
      </c>
      <c r="I13" s="121">
        <f>H13/G13*100</f>
        <v>100.23643892905466</v>
      </c>
    </row>
    <row r="14" spans="1:10" s="4" customFormat="1" ht="21" customHeight="1" thickBot="1">
      <c r="A14" s="68"/>
      <c r="B14" s="69">
        <v>1</v>
      </c>
      <c r="C14" s="70" t="s">
        <v>538</v>
      </c>
      <c r="D14" s="70">
        <v>75379</v>
      </c>
      <c r="E14" s="70">
        <v>72225</v>
      </c>
      <c r="F14" s="121">
        <f>E14/D14*100</f>
        <v>95.81581076957774</v>
      </c>
      <c r="G14" s="70">
        <v>73169</v>
      </c>
      <c r="H14" s="70">
        <v>73341</v>
      </c>
      <c r="I14" s="121">
        <f>H14/G14*100</f>
        <v>100.23507223004277</v>
      </c>
      <c r="J14" s="122"/>
    </row>
    <row r="15" spans="1:9" s="4" customFormat="1" ht="23.25" customHeight="1" thickBot="1">
      <c r="A15" s="68"/>
      <c r="B15" s="69">
        <v>2</v>
      </c>
      <c r="C15" s="70" t="s">
        <v>9</v>
      </c>
      <c r="D15" s="70">
        <v>0</v>
      </c>
      <c r="E15" s="70">
        <v>0</v>
      </c>
      <c r="F15" s="70">
        <v>0</v>
      </c>
      <c r="G15" s="70">
        <v>0</v>
      </c>
      <c r="H15" s="70">
        <v>1</v>
      </c>
      <c r="I15" s="70">
        <v>0</v>
      </c>
    </row>
    <row r="16" spans="1:9" ht="15">
      <c r="A16" s="71"/>
      <c r="B16" s="72"/>
      <c r="C16" s="73"/>
      <c r="D16" s="73"/>
      <c r="E16" s="73"/>
      <c r="F16" s="73"/>
      <c r="G16" s="73"/>
      <c r="H16" s="73"/>
      <c r="I16" s="73"/>
    </row>
    <row r="17" spans="1:3" ht="15" customHeight="1">
      <c r="A17" s="74"/>
      <c r="C17" s="75"/>
    </row>
    <row r="18" spans="1:3" ht="15" customHeight="1">
      <c r="A18" s="74"/>
      <c r="C18" s="75"/>
    </row>
    <row r="19" spans="1:3" ht="15">
      <c r="A19" s="75"/>
      <c r="B19" s="74"/>
      <c r="C19" s="75"/>
    </row>
    <row r="20" spans="1:9" ht="47.25" customHeight="1">
      <c r="A20" s="274"/>
      <c r="D20" s="275" t="s">
        <v>325</v>
      </c>
      <c r="E20" s="275"/>
      <c r="G20" s="275" t="s">
        <v>326</v>
      </c>
      <c r="H20" s="275"/>
      <c r="I20" s="275"/>
    </row>
    <row r="21" spans="1:9" ht="12.75" customHeight="1">
      <c r="A21" s="274"/>
      <c r="D21" s="275"/>
      <c r="E21" s="275"/>
      <c r="G21" s="275"/>
      <c r="H21" s="275"/>
      <c r="I21" s="275"/>
    </row>
  </sheetData>
  <sheetProtection/>
  <mergeCells count="19">
    <mergeCell ref="A1:H1"/>
    <mergeCell ref="A2:F2"/>
    <mergeCell ref="A3:F3"/>
    <mergeCell ref="A4:F4"/>
    <mergeCell ref="H7:I7"/>
    <mergeCell ref="C8:I8"/>
    <mergeCell ref="D9:E9"/>
    <mergeCell ref="G9:H9"/>
    <mergeCell ref="B10:B11"/>
    <mergeCell ref="C10:C11"/>
    <mergeCell ref="D10:E10"/>
    <mergeCell ref="F10:F11"/>
    <mergeCell ref="G10:H10"/>
    <mergeCell ref="I10:I11"/>
    <mergeCell ref="A20:A21"/>
    <mergeCell ref="D20:E20"/>
    <mergeCell ref="G20:I20"/>
    <mergeCell ref="D21:E21"/>
    <mergeCell ref="G21:I2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P15" sqref="P15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6.421875" style="0" customWidth="1"/>
    <col min="4" max="4" width="10.28125" style="0" customWidth="1"/>
    <col min="5" max="5" width="11.7109375" style="0" customWidth="1"/>
    <col min="6" max="6" width="13.00390625" style="0" customWidth="1"/>
    <col min="7" max="7" width="12.28125" style="0" customWidth="1"/>
    <col min="8" max="9" width="12.140625" style="0" customWidth="1"/>
  </cols>
  <sheetData>
    <row r="1" spans="1:10" ht="15">
      <c r="A1" s="268" t="s">
        <v>397</v>
      </c>
      <c r="B1" s="268"/>
      <c r="C1" s="268"/>
      <c r="D1" s="268"/>
      <c r="E1" s="268"/>
      <c r="F1" s="268"/>
      <c r="G1" s="268"/>
      <c r="H1" s="268"/>
      <c r="I1" s="4"/>
      <c r="J1" s="4"/>
    </row>
    <row r="2" spans="1:10" ht="15">
      <c r="A2" s="268" t="s">
        <v>522</v>
      </c>
      <c r="B2" s="268"/>
      <c r="C2" s="268"/>
      <c r="D2" s="147"/>
      <c r="E2" s="4"/>
      <c r="F2" s="4"/>
      <c r="G2" s="4"/>
      <c r="H2" s="4"/>
      <c r="I2" s="4"/>
      <c r="J2" s="4"/>
    </row>
    <row r="3" spans="1:10" ht="15">
      <c r="A3" s="268" t="s">
        <v>530</v>
      </c>
      <c r="B3" s="268"/>
      <c r="C3" s="268"/>
      <c r="D3" s="147"/>
      <c r="E3" s="4"/>
      <c r="F3" s="4"/>
      <c r="G3" s="4"/>
      <c r="H3" s="4"/>
      <c r="I3" s="4"/>
      <c r="J3" s="4"/>
    </row>
    <row r="4" spans="1:10" ht="15">
      <c r="A4" s="268" t="s">
        <v>524</v>
      </c>
      <c r="B4" s="268"/>
      <c r="C4" s="268"/>
      <c r="D4" s="147"/>
      <c r="E4" s="4"/>
      <c r="F4" s="4"/>
      <c r="G4" s="4"/>
      <c r="H4" s="4"/>
      <c r="I4" s="4"/>
      <c r="J4" s="4"/>
    </row>
    <row r="5" spans="1:10" ht="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85"/>
      <c r="B7" s="185"/>
      <c r="C7" s="185"/>
      <c r="D7" s="185"/>
      <c r="E7" s="185"/>
      <c r="F7" s="185"/>
      <c r="G7" s="185"/>
      <c r="H7" s="185"/>
      <c r="I7" s="185" t="s">
        <v>534</v>
      </c>
      <c r="J7" s="185"/>
    </row>
    <row r="8" spans="1:10" ht="18.75">
      <c r="A8" s="186"/>
      <c r="B8" s="186"/>
      <c r="C8" s="291" t="s">
        <v>580</v>
      </c>
      <c r="D8" s="291"/>
      <c r="E8" s="291"/>
      <c r="F8" s="291"/>
      <c r="G8" s="291"/>
      <c r="H8" s="291"/>
      <c r="I8" s="291"/>
      <c r="J8" s="185"/>
    </row>
    <row r="9" spans="1:10" ht="18.75">
      <c r="A9" s="186"/>
      <c r="B9" s="186"/>
      <c r="C9" s="187"/>
      <c r="D9" s="187"/>
      <c r="E9" s="187"/>
      <c r="F9" s="187"/>
      <c r="G9" s="187"/>
      <c r="H9" s="187"/>
      <c r="I9" s="187"/>
      <c r="J9" s="185"/>
    </row>
    <row r="10" spans="1:10" ht="19.5" thickBot="1">
      <c r="A10" s="188"/>
      <c r="B10" s="188"/>
      <c r="C10" s="188"/>
      <c r="D10" s="189"/>
      <c r="E10" s="292" t="s">
        <v>322</v>
      </c>
      <c r="F10" s="292"/>
      <c r="G10" s="292"/>
      <c r="H10" s="292"/>
      <c r="I10" s="292"/>
      <c r="J10" s="185"/>
    </row>
    <row r="11" spans="1:10" ht="18.75">
      <c r="A11" s="280"/>
      <c r="B11" s="282"/>
      <c r="C11" s="284" t="s">
        <v>0</v>
      </c>
      <c r="D11" s="289" t="s">
        <v>535</v>
      </c>
      <c r="E11" s="286" t="s">
        <v>200</v>
      </c>
      <c r="F11" s="286"/>
      <c r="G11" s="286"/>
      <c r="H11" s="286"/>
      <c r="I11" s="287"/>
      <c r="J11" s="185"/>
    </row>
    <row r="12" spans="1:10" ht="37.5">
      <c r="A12" s="281"/>
      <c r="B12" s="283"/>
      <c r="C12" s="285"/>
      <c r="D12" s="290"/>
      <c r="E12" s="192" t="s">
        <v>558</v>
      </c>
      <c r="F12" s="192" t="s">
        <v>559</v>
      </c>
      <c r="G12" s="192" t="s">
        <v>560</v>
      </c>
      <c r="H12" s="192" t="s">
        <v>531</v>
      </c>
      <c r="I12" s="193" t="s">
        <v>561</v>
      </c>
      <c r="J12" s="185"/>
    </row>
    <row r="13" spans="1:10" ht="18.75" customHeight="1">
      <c r="A13" s="190">
        <v>0</v>
      </c>
      <c r="B13" s="191">
        <v>1</v>
      </c>
      <c r="C13" s="191">
        <v>2</v>
      </c>
      <c r="D13" s="194">
        <v>3</v>
      </c>
      <c r="E13" s="194">
        <v>4</v>
      </c>
      <c r="F13" s="194">
        <v>5</v>
      </c>
      <c r="G13" s="194">
        <v>6</v>
      </c>
      <c r="H13" s="194">
        <v>7</v>
      </c>
      <c r="I13" s="195">
        <v>8</v>
      </c>
      <c r="J13" s="185"/>
    </row>
    <row r="14" spans="1:13" ht="36" customHeight="1">
      <c r="A14" s="190" t="s">
        <v>327</v>
      </c>
      <c r="B14" s="191"/>
      <c r="C14" s="178" t="s">
        <v>49</v>
      </c>
      <c r="D14" s="196"/>
      <c r="E14" s="197">
        <f>E15+E18+E19+E22</f>
        <v>2594</v>
      </c>
      <c r="F14" s="197">
        <f>F15+F18+F19+F22</f>
        <v>829</v>
      </c>
      <c r="G14" s="197">
        <f>G15+G18+G19+G22</f>
        <v>3560</v>
      </c>
      <c r="H14" s="197">
        <v>2695</v>
      </c>
      <c r="I14" s="198">
        <v>2495</v>
      </c>
      <c r="J14" s="185"/>
      <c r="M14" s="149"/>
    </row>
    <row r="15" spans="1:10" ht="20.25" customHeight="1">
      <c r="A15" s="190"/>
      <c r="B15" s="191">
        <v>1</v>
      </c>
      <c r="C15" s="178" t="s">
        <v>584</v>
      </c>
      <c r="D15" s="196"/>
      <c r="E15" s="210">
        <v>2594</v>
      </c>
      <c r="F15" s="210">
        <v>829</v>
      </c>
      <c r="G15" s="197">
        <f>G23</f>
        <v>3560</v>
      </c>
      <c r="H15" s="202">
        <f>H23</f>
        <v>2695</v>
      </c>
      <c r="I15" s="211">
        <v>2495</v>
      </c>
      <c r="J15" s="185"/>
    </row>
    <row r="16" spans="1:10" ht="18" customHeight="1">
      <c r="A16" s="190"/>
      <c r="B16" s="191"/>
      <c r="C16" s="178" t="s">
        <v>328</v>
      </c>
      <c r="D16" s="196"/>
      <c r="E16" s="199">
        <v>1300</v>
      </c>
      <c r="F16" s="199">
        <v>1496</v>
      </c>
      <c r="G16" s="200">
        <v>1500</v>
      </c>
      <c r="H16" s="199">
        <v>1430</v>
      </c>
      <c r="I16" s="201">
        <v>1573</v>
      </c>
      <c r="J16" s="185"/>
    </row>
    <row r="17" spans="1:13" ht="18.75">
      <c r="A17" s="190"/>
      <c r="B17" s="191"/>
      <c r="C17" s="178" t="s">
        <v>329</v>
      </c>
      <c r="D17" s="196"/>
      <c r="E17" s="199"/>
      <c r="F17" s="199"/>
      <c r="G17" s="200"/>
      <c r="H17" s="199"/>
      <c r="I17" s="201"/>
      <c r="J17" s="185"/>
      <c r="M17" s="149"/>
    </row>
    <row r="18" spans="1:10" ht="16.5" customHeight="1">
      <c r="A18" s="190"/>
      <c r="B18" s="191">
        <v>2</v>
      </c>
      <c r="C18" s="178" t="s">
        <v>50</v>
      </c>
      <c r="D18" s="196"/>
      <c r="E18" s="199"/>
      <c r="F18" s="199"/>
      <c r="G18" s="200"/>
      <c r="H18" s="199"/>
      <c r="I18" s="201"/>
      <c r="J18" s="185"/>
    </row>
    <row r="19" spans="1:10" ht="16.5" customHeight="1">
      <c r="A19" s="190"/>
      <c r="B19" s="191">
        <v>3</v>
      </c>
      <c r="C19" s="178" t="s">
        <v>201</v>
      </c>
      <c r="D19" s="196"/>
      <c r="E19" s="199"/>
      <c r="F19" s="199"/>
      <c r="G19" s="199"/>
      <c r="H19" s="199"/>
      <c r="I19" s="201"/>
      <c r="J19" s="185"/>
    </row>
    <row r="20" spans="1:10" ht="14.25" customHeight="1">
      <c r="A20" s="190"/>
      <c r="B20" s="191"/>
      <c r="C20" s="178" t="s">
        <v>330</v>
      </c>
      <c r="D20" s="196"/>
      <c r="E20" s="199"/>
      <c r="F20" s="199"/>
      <c r="G20" s="200"/>
      <c r="H20" s="199"/>
      <c r="I20" s="201"/>
      <c r="J20" s="185"/>
    </row>
    <row r="21" spans="1:10" ht="12.75" customHeight="1">
      <c r="A21" s="190"/>
      <c r="B21" s="191"/>
      <c r="C21" s="178" t="s">
        <v>331</v>
      </c>
      <c r="D21" s="196"/>
      <c r="E21" s="199"/>
      <c r="F21" s="199"/>
      <c r="G21" s="200"/>
      <c r="H21" s="199"/>
      <c r="I21" s="201"/>
      <c r="J21" s="185"/>
    </row>
    <row r="22" spans="1:13" ht="14.25" customHeight="1">
      <c r="A22" s="190"/>
      <c r="B22" s="191">
        <v>4</v>
      </c>
      <c r="C22" s="178" t="s">
        <v>204</v>
      </c>
      <c r="D22" s="196"/>
      <c r="E22" s="199"/>
      <c r="F22" s="199"/>
      <c r="G22" s="200"/>
      <c r="H22" s="199"/>
      <c r="I22" s="201"/>
      <c r="J22" s="185"/>
      <c r="M22" s="149"/>
    </row>
    <row r="23" spans="1:10" ht="15" customHeight="1">
      <c r="A23" s="190" t="s">
        <v>10</v>
      </c>
      <c r="B23" s="191"/>
      <c r="C23" s="178" t="s">
        <v>205</v>
      </c>
      <c r="D23" s="196"/>
      <c r="E23" s="202">
        <f>E24+E32+E72</f>
        <v>2594</v>
      </c>
      <c r="F23" s="202">
        <f>F24+F32+F72</f>
        <v>829</v>
      </c>
      <c r="G23" s="202">
        <f>G24+G32+G72</f>
        <v>3560</v>
      </c>
      <c r="H23" s="202">
        <f>H24+H32+H72</f>
        <v>2695</v>
      </c>
      <c r="I23" s="203">
        <f>I24+I32+I72</f>
        <v>2495</v>
      </c>
      <c r="J23" s="185"/>
    </row>
    <row r="24" spans="1:10" ht="15" customHeight="1">
      <c r="A24" s="190"/>
      <c r="B24" s="204" t="s">
        <v>354</v>
      </c>
      <c r="C24" s="179" t="s">
        <v>206</v>
      </c>
      <c r="D24" s="196"/>
      <c r="E24" s="199"/>
      <c r="F24" s="210">
        <f>SUM(F25:F28)</f>
        <v>268</v>
      </c>
      <c r="G24" s="210">
        <f>SUM(G25:G28)</f>
        <v>270</v>
      </c>
      <c r="H24" s="199"/>
      <c r="I24" s="201"/>
      <c r="J24" s="185"/>
    </row>
    <row r="25" spans="1:10" ht="27.75" customHeight="1">
      <c r="A25" s="190"/>
      <c r="B25" s="191"/>
      <c r="C25" s="178" t="s">
        <v>332</v>
      </c>
      <c r="D25" s="196"/>
      <c r="E25" s="199"/>
      <c r="F25" s="199"/>
      <c r="G25" s="200"/>
      <c r="H25" s="199"/>
      <c r="I25" s="201"/>
      <c r="J25" s="185"/>
    </row>
    <row r="26" spans="1:10" ht="27.75" customHeight="1">
      <c r="A26" s="190"/>
      <c r="B26" s="191"/>
      <c r="C26" s="178" t="s">
        <v>571</v>
      </c>
      <c r="D26" s="196"/>
      <c r="E26" s="199"/>
      <c r="F26" s="199"/>
      <c r="G26" s="200"/>
      <c r="H26" s="199"/>
      <c r="I26" s="201"/>
      <c r="J26" s="185"/>
    </row>
    <row r="27" spans="1:10" ht="27.75" customHeight="1">
      <c r="A27" s="190"/>
      <c r="B27" s="191"/>
      <c r="C27" s="178" t="s">
        <v>506</v>
      </c>
      <c r="D27" s="196"/>
      <c r="E27" s="199"/>
      <c r="F27" s="199">
        <v>268</v>
      </c>
      <c r="G27" s="200"/>
      <c r="H27" s="199"/>
      <c r="I27" s="201"/>
      <c r="J27" s="185"/>
    </row>
    <row r="28" spans="1:10" ht="27.75" customHeight="1">
      <c r="A28" s="190"/>
      <c r="B28" s="191"/>
      <c r="C28" s="178" t="s">
        <v>508</v>
      </c>
      <c r="D28" s="196"/>
      <c r="E28" s="199"/>
      <c r="F28" s="199"/>
      <c r="G28" s="200">
        <v>270</v>
      </c>
      <c r="H28" s="199"/>
      <c r="I28" s="201"/>
      <c r="J28" s="185"/>
    </row>
    <row r="29" spans="1:10" ht="30" customHeight="1">
      <c r="A29" s="190"/>
      <c r="B29" s="191"/>
      <c r="C29" s="178" t="s">
        <v>333</v>
      </c>
      <c r="D29" s="196"/>
      <c r="E29" s="199"/>
      <c r="F29" s="199"/>
      <c r="G29" s="200"/>
      <c r="H29" s="199"/>
      <c r="I29" s="201"/>
      <c r="J29" s="185"/>
    </row>
    <row r="30" spans="1:10" ht="26.25" customHeight="1">
      <c r="A30" s="190"/>
      <c r="B30" s="191"/>
      <c r="C30" s="178" t="s">
        <v>334</v>
      </c>
      <c r="D30" s="196"/>
      <c r="E30" s="199"/>
      <c r="F30" s="199"/>
      <c r="G30" s="200"/>
      <c r="H30" s="199"/>
      <c r="I30" s="201"/>
      <c r="J30" s="185"/>
    </row>
    <row r="31" spans="1:10" ht="32.25" customHeight="1">
      <c r="A31" s="190"/>
      <c r="B31" s="191"/>
      <c r="C31" s="178" t="s">
        <v>335</v>
      </c>
      <c r="D31" s="196"/>
      <c r="E31" s="199"/>
      <c r="F31" s="199"/>
      <c r="G31" s="200"/>
      <c r="H31" s="199"/>
      <c r="I31" s="201"/>
      <c r="J31" s="185"/>
    </row>
    <row r="32" spans="1:10" ht="18.75" customHeight="1">
      <c r="A32" s="190"/>
      <c r="B32" s="204" t="s">
        <v>359</v>
      </c>
      <c r="C32" s="180" t="s">
        <v>208</v>
      </c>
      <c r="D32" s="205"/>
      <c r="E32" s="197">
        <f>E33</f>
        <v>2594</v>
      </c>
      <c r="F32" s="197">
        <f>F33</f>
        <v>561</v>
      </c>
      <c r="G32" s="197">
        <f>G33</f>
        <v>3290</v>
      </c>
      <c r="H32" s="197">
        <f>H33</f>
        <v>0</v>
      </c>
      <c r="I32" s="198">
        <f>I33</f>
        <v>0</v>
      </c>
      <c r="J32" s="185"/>
    </row>
    <row r="33" spans="1:10" ht="26.25" customHeight="1">
      <c r="A33" s="190"/>
      <c r="B33" s="191"/>
      <c r="C33" s="181" t="s">
        <v>207</v>
      </c>
      <c r="D33" s="206"/>
      <c r="E33" s="200">
        <f>SUM(E34:E68)</f>
        <v>2594</v>
      </c>
      <c r="F33" s="200">
        <f>SUM(F34:F68)</f>
        <v>561</v>
      </c>
      <c r="G33" s="200">
        <f>SUM(G34:G68)</f>
        <v>3290</v>
      </c>
      <c r="H33" s="200">
        <f>SUM(H34:H68)</f>
        <v>0</v>
      </c>
      <c r="I33" s="200">
        <f>SUM(I34:I68)</f>
        <v>0</v>
      </c>
      <c r="J33" s="185"/>
    </row>
    <row r="34" spans="1:10" ht="17.25" customHeight="1">
      <c r="A34" s="190"/>
      <c r="B34" s="191"/>
      <c r="C34" s="182" t="s">
        <v>502</v>
      </c>
      <c r="D34" s="207"/>
      <c r="E34" s="199">
        <v>85</v>
      </c>
      <c r="F34" s="199">
        <v>0</v>
      </c>
      <c r="G34" s="200">
        <v>100</v>
      </c>
      <c r="H34" s="199"/>
      <c r="I34" s="201"/>
      <c r="J34" s="185"/>
    </row>
    <row r="35" spans="1:10" ht="18.75" customHeight="1">
      <c r="A35" s="190"/>
      <c r="B35" s="191"/>
      <c r="C35" s="182" t="s">
        <v>503</v>
      </c>
      <c r="D35" s="207"/>
      <c r="E35" s="199">
        <v>0</v>
      </c>
      <c r="F35" s="199">
        <v>0</v>
      </c>
      <c r="G35" s="200">
        <v>0</v>
      </c>
      <c r="H35" s="199"/>
      <c r="I35" s="201"/>
      <c r="J35" s="185"/>
    </row>
    <row r="36" spans="1:10" ht="18.75" customHeight="1">
      <c r="A36" s="190"/>
      <c r="B36" s="191"/>
      <c r="C36" s="182" t="s">
        <v>552</v>
      </c>
      <c r="D36" s="207"/>
      <c r="E36" s="199">
        <v>19</v>
      </c>
      <c r="F36" s="199">
        <v>0</v>
      </c>
      <c r="G36" s="200">
        <v>25</v>
      </c>
      <c r="H36" s="199"/>
      <c r="I36" s="201"/>
      <c r="J36" s="185"/>
    </row>
    <row r="37" spans="1:10" ht="18.75" customHeight="1">
      <c r="A37" s="190"/>
      <c r="B37" s="191"/>
      <c r="C37" s="182" t="s">
        <v>545</v>
      </c>
      <c r="D37" s="207"/>
      <c r="E37" s="199">
        <v>7</v>
      </c>
      <c r="F37" s="199">
        <v>0</v>
      </c>
      <c r="G37" s="200">
        <v>12</v>
      </c>
      <c r="H37" s="199"/>
      <c r="I37" s="201"/>
      <c r="J37" s="185"/>
    </row>
    <row r="38" spans="1:10" ht="20.25" customHeight="1">
      <c r="A38" s="190"/>
      <c r="B38" s="191"/>
      <c r="C38" s="182" t="s">
        <v>582</v>
      </c>
      <c r="D38" s="207"/>
      <c r="E38" s="199">
        <v>0</v>
      </c>
      <c r="F38" s="199">
        <v>0</v>
      </c>
      <c r="G38" s="200">
        <v>8</v>
      </c>
      <c r="H38" s="199"/>
      <c r="I38" s="201"/>
      <c r="J38" s="185"/>
    </row>
    <row r="39" spans="1:10" ht="20.25" customHeight="1">
      <c r="A39" s="190"/>
      <c r="B39" s="191"/>
      <c r="C39" s="182" t="s">
        <v>583</v>
      </c>
      <c r="D39" s="207"/>
      <c r="E39" s="199">
        <v>0</v>
      </c>
      <c r="F39" s="199">
        <v>0</v>
      </c>
      <c r="G39" s="200">
        <v>10</v>
      </c>
      <c r="H39" s="199"/>
      <c r="I39" s="201"/>
      <c r="J39" s="185"/>
    </row>
    <row r="40" spans="1:10" ht="26.25" customHeight="1">
      <c r="A40" s="190"/>
      <c r="B40" s="191"/>
      <c r="C40" s="182" t="s">
        <v>544</v>
      </c>
      <c r="D40" s="207"/>
      <c r="E40" s="199">
        <v>10</v>
      </c>
      <c r="F40" s="199">
        <v>0</v>
      </c>
      <c r="G40" s="200">
        <v>0</v>
      </c>
      <c r="H40" s="199"/>
      <c r="I40" s="201"/>
      <c r="J40" s="185"/>
    </row>
    <row r="41" spans="1:10" ht="31.5" customHeight="1">
      <c r="A41" s="190"/>
      <c r="B41" s="191"/>
      <c r="C41" s="182" t="s">
        <v>504</v>
      </c>
      <c r="D41" s="207"/>
      <c r="E41" s="199">
        <v>15</v>
      </c>
      <c r="F41" s="199">
        <v>0</v>
      </c>
      <c r="G41" s="200">
        <v>0</v>
      </c>
      <c r="H41" s="199"/>
      <c r="I41" s="201"/>
      <c r="J41" s="185"/>
    </row>
    <row r="42" spans="1:10" ht="21.75" customHeight="1">
      <c r="A42" s="190"/>
      <c r="B42" s="191"/>
      <c r="C42" s="182" t="s">
        <v>540</v>
      </c>
      <c r="D42" s="207"/>
      <c r="E42" s="199">
        <v>48</v>
      </c>
      <c r="F42" s="199">
        <v>0</v>
      </c>
      <c r="G42" s="200">
        <v>0</v>
      </c>
      <c r="H42" s="199"/>
      <c r="I42" s="201"/>
      <c r="J42" s="185"/>
    </row>
    <row r="43" spans="1:10" ht="29.25" customHeight="1">
      <c r="A43" s="190"/>
      <c r="B43" s="191"/>
      <c r="C43" s="182" t="s">
        <v>505</v>
      </c>
      <c r="D43" s="207"/>
      <c r="E43" s="199">
        <v>10</v>
      </c>
      <c r="F43" s="199">
        <v>0</v>
      </c>
      <c r="G43" s="200">
        <v>0</v>
      </c>
      <c r="H43" s="199"/>
      <c r="I43" s="201"/>
      <c r="J43" s="185"/>
    </row>
    <row r="44" spans="1:10" ht="20.25" customHeight="1">
      <c r="A44" s="190"/>
      <c r="B44" s="191"/>
      <c r="C44" s="182" t="s">
        <v>541</v>
      </c>
      <c r="D44" s="207"/>
      <c r="E44" s="199">
        <v>20</v>
      </c>
      <c r="F44" s="199">
        <v>0</v>
      </c>
      <c r="G44" s="200">
        <v>20</v>
      </c>
      <c r="H44" s="199"/>
      <c r="I44" s="201"/>
      <c r="J44" s="185"/>
    </row>
    <row r="45" spans="1:10" ht="17.25" customHeight="1">
      <c r="A45" s="190"/>
      <c r="B45" s="191"/>
      <c r="C45" s="182" t="s">
        <v>555</v>
      </c>
      <c r="D45" s="207"/>
      <c r="E45" s="199">
        <v>0</v>
      </c>
      <c r="F45" s="199">
        <v>0</v>
      </c>
      <c r="G45" s="200">
        <v>75</v>
      </c>
      <c r="H45" s="199"/>
      <c r="I45" s="201"/>
      <c r="J45" s="185"/>
    </row>
    <row r="46" spans="1:10" ht="17.25" customHeight="1">
      <c r="A46" s="190"/>
      <c r="B46" s="191"/>
      <c r="C46" s="182" t="s">
        <v>506</v>
      </c>
      <c r="D46" s="207"/>
      <c r="E46" s="199">
        <v>250</v>
      </c>
      <c r="F46" s="199">
        <v>134</v>
      </c>
      <c r="G46" s="200">
        <v>440</v>
      </c>
      <c r="H46" s="199"/>
      <c r="I46" s="201"/>
      <c r="J46" s="185"/>
    </row>
    <row r="47" spans="1:10" ht="17.25" customHeight="1">
      <c r="A47" s="190"/>
      <c r="B47" s="191"/>
      <c r="C47" s="182" t="s">
        <v>554</v>
      </c>
      <c r="D47" s="207"/>
      <c r="E47" s="199">
        <v>150</v>
      </c>
      <c r="F47" s="199">
        <v>0</v>
      </c>
      <c r="G47" s="200">
        <v>85</v>
      </c>
      <c r="H47" s="199"/>
      <c r="I47" s="201"/>
      <c r="J47" s="185"/>
    </row>
    <row r="48" spans="1:10" ht="29.25" customHeight="1">
      <c r="A48" s="190"/>
      <c r="B48" s="191"/>
      <c r="C48" s="182" t="s">
        <v>507</v>
      </c>
      <c r="D48" s="207"/>
      <c r="E48" s="199">
        <v>200</v>
      </c>
      <c r="F48" s="199">
        <v>0</v>
      </c>
      <c r="G48" s="200">
        <v>200</v>
      </c>
      <c r="H48" s="199"/>
      <c r="I48" s="201"/>
      <c r="J48" s="185"/>
    </row>
    <row r="49" spans="1:10" ht="22.5" customHeight="1">
      <c r="A49" s="190"/>
      <c r="B49" s="191"/>
      <c r="C49" s="182" t="s">
        <v>508</v>
      </c>
      <c r="D49" s="207"/>
      <c r="E49" s="199">
        <v>300</v>
      </c>
      <c r="F49" s="199">
        <v>0</v>
      </c>
      <c r="G49" s="200">
        <v>350</v>
      </c>
      <c r="H49" s="199"/>
      <c r="I49" s="201"/>
      <c r="J49" s="185"/>
    </row>
    <row r="50" spans="1:10" ht="18.75" customHeight="1">
      <c r="A50" s="190"/>
      <c r="B50" s="191"/>
      <c r="C50" s="182" t="s">
        <v>509</v>
      </c>
      <c r="D50" s="207"/>
      <c r="E50" s="199">
        <v>60</v>
      </c>
      <c r="F50" s="199">
        <v>58</v>
      </c>
      <c r="G50" s="200">
        <v>50</v>
      </c>
      <c r="H50" s="199"/>
      <c r="I50" s="201"/>
      <c r="J50" s="185"/>
    </row>
    <row r="51" spans="1:10" ht="18.75" customHeight="1">
      <c r="A51" s="190"/>
      <c r="B51" s="191"/>
      <c r="C51" s="182" t="s">
        <v>546</v>
      </c>
      <c r="D51" s="207"/>
      <c r="E51" s="199">
        <v>220</v>
      </c>
      <c r="F51" s="199">
        <v>0</v>
      </c>
      <c r="G51" s="200">
        <v>220</v>
      </c>
      <c r="H51" s="199"/>
      <c r="I51" s="201"/>
      <c r="J51" s="185"/>
    </row>
    <row r="52" spans="1:10" ht="29.25" customHeight="1">
      <c r="A52" s="190"/>
      <c r="B52" s="191"/>
      <c r="C52" s="182" t="s">
        <v>542</v>
      </c>
      <c r="D52" s="207"/>
      <c r="E52" s="199">
        <v>150</v>
      </c>
      <c r="F52" s="199">
        <v>0</v>
      </c>
      <c r="G52" s="200">
        <v>300</v>
      </c>
      <c r="H52" s="199"/>
      <c r="I52" s="201"/>
      <c r="J52" s="185"/>
    </row>
    <row r="53" spans="1:10" ht="29.25" customHeight="1">
      <c r="A53" s="190"/>
      <c r="B53" s="191"/>
      <c r="C53" s="182" t="s">
        <v>573</v>
      </c>
      <c r="D53" s="207"/>
      <c r="E53" s="199">
        <v>0</v>
      </c>
      <c r="F53" s="199">
        <v>0</v>
      </c>
      <c r="G53" s="200">
        <v>300</v>
      </c>
      <c r="H53" s="199"/>
      <c r="I53" s="201"/>
      <c r="J53" s="185"/>
    </row>
    <row r="54" spans="1:10" ht="29.25" customHeight="1">
      <c r="A54" s="190"/>
      <c r="B54" s="191"/>
      <c r="C54" s="182" t="s">
        <v>572</v>
      </c>
      <c r="D54" s="207"/>
      <c r="E54" s="199">
        <v>0</v>
      </c>
      <c r="F54" s="199">
        <v>0</v>
      </c>
      <c r="G54" s="200">
        <v>500</v>
      </c>
      <c r="H54" s="199"/>
      <c r="I54" s="201"/>
      <c r="J54" s="185"/>
    </row>
    <row r="55" spans="1:10" ht="29.25" customHeight="1">
      <c r="A55" s="190"/>
      <c r="B55" s="191"/>
      <c r="C55" s="182" t="s">
        <v>574</v>
      </c>
      <c r="D55" s="207"/>
      <c r="E55" s="199">
        <v>0</v>
      </c>
      <c r="F55" s="199">
        <v>0</v>
      </c>
      <c r="G55" s="200">
        <v>200</v>
      </c>
      <c r="H55" s="199"/>
      <c r="I55" s="201"/>
      <c r="J55" s="185"/>
    </row>
    <row r="56" spans="1:10" ht="20.25" customHeight="1">
      <c r="A56" s="190"/>
      <c r="B56" s="191"/>
      <c r="C56" s="182" t="s">
        <v>543</v>
      </c>
      <c r="D56" s="207"/>
      <c r="E56" s="199">
        <v>122</v>
      </c>
      <c r="F56" s="199">
        <v>0</v>
      </c>
      <c r="G56" s="200"/>
      <c r="H56" s="199"/>
      <c r="I56" s="201"/>
      <c r="J56" s="185"/>
    </row>
    <row r="57" spans="1:10" ht="20.25" customHeight="1">
      <c r="A57" s="190"/>
      <c r="B57" s="191"/>
      <c r="C57" s="182" t="s">
        <v>575</v>
      </c>
      <c r="D57" s="207"/>
      <c r="E57" s="199">
        <v>0</v>
      </c>
      <c r="F57" s="199"/>
      <c r="G57" s="200">
        <v>10</v>
      </c>
      <c r="H57" s="199"/>
      <c r="I57" s="201"/>
      <c r="J57" s="185"/>
    </row>
    <row r="58" spans="1:10" ht="20.25" customHeight="1">
      <c r="A58" s="190"/>
      <c r="B58" s="191"/>
      <c r="C58" s="182" t="s">
        <v>576</v>
      </c>
      <c r="D58" s="207"/>
      <c r="E58" s="199">
        <v>0</v>
      </c>
      <c r="F58" s="199">
        <v>0</v>
      </c>
      <c r="G58" s="200">
        <v>5</v>
      </c>
      <c r="H58" s="199"/>
      <c r="I58" s="201"/>
      <c r="J58" s="185"/>
    </row>
    <row r="59" spans="1:10" ht="20.25" customHeight="1">
      <c r="A59" s="190"/>
      <c r="B59" s="191"/>
      <c r="C59" s="182" t="s">
        <v>577</v>
      </c>
      <c r="D59" s="207"/>
      <c r="E59" s="199">
        <v>0</v>
      </c>
      <c r="F59" s="199">
        <v>0</v>
      </c>
      <c r="G59" s="200">
        <v>50</v>
      </c>
      <c r="H59" s="199"/>
      <c r="I59" s="201"/>
      <c r="J59" s="185"/>
    </row>
    <row r="60" spans="1:10" ht="20.25" customHeight="1">
      <c r="A60" s="190"/>
      <c r="B60" s="191"/>
      <c r="C60" s="182" t="s">
        <v>578</v>
      </c>
      <c r="D60" s="207"/>
      <c r="E60" s="199">
        <v>0</v>
      </c>
      <c r="F60" s="199">
        <v>0</v>
      </c>
      <c r="G60" s="200">
        <v>80</v>
      </c>
      <c r="H60" s="199"/>
      <c r="I60" s="201"/>
      <c r="J60" s="185"/>
    </row>
    <row r="61" spans="1:10" ht="20.25" customHeight="1">
      <c r="A61" s="190"/>
      <c r="B61" s="191"/>
      <c r="C61" s="182" t="s">
        <v>510</v>
      </c>
      <c r="D61" s="207"/>
      <c r="E61" s="199">
        <v>0</v>
      </c>
      <c r="F61" s="199">
        <v>0</v>
      </c>
      <c r="G61" s="200">
        <v>0</v>
      </c>
      <c r="H61" s="199"/>
      <c r="I61" s="201"/>
      <c r="J61" s="185"/>
    </row>
    <row r="62" spans="1:10" ht="18.75" customHeight="1">
      <c r="A62" s="190"/>
      <c r="B62" s="191"/>
      <c r="C62" s="182" t="s">
        <v>532</v>
      </c>
      <c r="D62" s="207"/>
      <c r="E62" s="199">
        <v>0</v>
      </c>
      <c r="F62" s="199">
        <v>0</v>
      </c>
      <c r="G62" s="200">
        <v>0</v>
      </c>
      <c r="H62" s="199"/>
      <c r="I62" s="201"/>
      <c r="J62" s="185"/>
    </row>
    <row r="63" spans="1:10" ht="27.75" customHeight="1">
      <c r="A63" s="190"/>
      <c r="B63" s="191"/>
      <c r="C63" s="182" t="s">
        <v>533</v>
      </c>
      <c r="D63" s="207"/>
      <c r="E63" s="199">
        <v>0</v>
      </c>
      <c r="F63" s="199">
        <v>0</v>
      </c>
      <c r="G63" s="200">
        <v>0</v>
      </c>
      <c r="H63" s="199"/>
      <c r="I63" s="201"/>
      <c r="J63" s="185"/>
    </row>
    <row r="64" spans="1:10" ht="27.75" customHeight="1">
      <c r="A64" s="190"/>
      <c r="B64" s="191"/>
      <c r="C64" s="182" t="s">
        <v>547</v>
      </c>
      <c r="D64" s="207"/>
      <c r="E64" s="199">
        <v>610</v>
      </c>
      <c r="F64" s="199">
        <v>369</v>
      </c>
      <c r="G64" s="200">
        <v>0</v>
      </c>
      <c r="H64" s="199"/>
      <c r="I64" s="201"/>
      <c r="J64" s="185"/>
    </row>
    <row r="65" spans="1:10" ht="29.25" customHeight="1">
      <c r="A65" s="190"/>
      <c r="B65" s="191"/>
      <c r="C65" s="182" t="s">
        <v>548</v>
      </c>
      <c r="D65" s="207"/>
      <c r="E65" s="199">
        <v>135</v>
      </c>
      <c r="F65" s="199">
        <v>0</v>
      </c>
      <c r="G65" s="200">
        <v>250</v>
      </c>
      <c r="H65" s="199"/>
      <c r="I65" s="201"/>
      <c r="J65" s="185"/>
    </row>
    <row r="66" spans="1:10" ht="19.5" customHeight="1">
      <c r="A66" s="190"/>
      <c r="B66" s="191"/>
      <c r="C66" s="182" t="s">
        <v>549</v>
      </c>
      <c r="D66" s="207"/>
      <c r="E66" s="199">
        <v>150</v>
      </c>
      <c r="F66" s="199">
        <v>0</v>
      </c>
      <c r="G66" s="200">
        <v>0</v>
      </c>
      <c r="H66" s="199"/>
      <c r="I66" s="201"/>
      <c r="J66" s="185"/>
    </row>
    <row r="67" spans="1:10" ht="19.5" customHeight="1">
      <c r="A67" s="190"/>
      <c r="B67" s="191"/>
      <c r="C67" s="182" t="s">
        <v>550</v>
      </c>
      <c r="D67" s="207"/>
      <c r="E67" s="199">
        <v>25</v>
      </c>
      <c r="F67" s="199">
        <v>0</v>
      </c>
      <c r="G67" s="200">
        <v>0</v>
      </c>
      <c r="H67" s="199"/>
      <c r="I67" s="201"/>
      <c r="J67" s="185"/>
    </row>
    <row r="68" spans="1:10" ht="19.5" customHeight="1">
      <c r="A68" s="190"/>
      <c r="B68" s="191"/>
      <c r="C68" s="182" t="s">
        <v>551</v>
      </c>
      <c r="D68" s="207"/>
      <c r="E68" s="199">
        <v>8</v>
      </c>
      <c r="F68" s="199">
        <v>0</v>
      </c>
      <c r="G68" s="200">
        <v>0</v>
      </c>
      <c r="H68" s="199"/>
      <c r="I68" s="201"/>
      <c r="J68" s="185"/>
    </row>
    <row r="69" spans="1:10" ht="27.75" customHeight="1">
      <c r="A69" s="190"/>
      <c r="B69" s="191"/>
      <c r="C69" s="181" t="s">
        <v>511</v>
      </c>
      <c r="D69" s="206"/>
      <c r="E69" s="199"/>
      <c r="F69" s="199"/>
      <c r="G69" s="200"/>
      <c r="H69" s="199"/>
      <c r="I69" s="201"/>
      <c r="J69" s="185"/>
    </row>
    <row r="70" spans="1:10" ht="42" customHeight="1">
      <c r="A70" s="190"/>
      <c r="B70" s="191"/>
      <c r="C70" s="181" t="s">
        <v>512</v>
      </c>
      <c r="D70" s="206"/>
      <c r="E70" s="199"/>
      <c r="F70" s="199"/>
      <c r="G70" s="200"/>
      <c r="H70" s="199"/>
      <c r="I70" s="201"/>
      <c r="J70" s="185"/>
    </row>
    <row r="71" spans="1:10" ht="57.75" customHeight="1">
      <c r="A71" s="190"/>
      <c r="B71" s="192"/>
      <c r="C71" s="181" t="s">
        <v>513</v>
      </c>
      <c r="D71" s="206"/>
      <c r="E71" s="199"/>
      <c r="F71" s="199"/>
      <c r="G71" s="200"/>
      <c r="H71" s="199"/>
      <c r="I71" s="201"/>
      <c r="J71" s="185"/>
    </row>
    <row r="72" spans="1:10" ht="44.25" customHeight="1">
      <c r="A72" s="190"/>
      <c r="B72" s="208">
        <v>3</v>
      </c>
      <c r="C72" s="183" t="s">
        <v>514</v>
      </c>
      <c r="D72" s="209"/>
      <c r="E72" s="210">
        <f>E73</f>
        <v>0</v>
      </c>
      <c r="F72" s="210">
        <f>F73</f>
        <v>0</v>
      </c>
      <c r="G72" s="210">
        <f>G73</f>
        <v>0</v>
      </c>
      <c r="H72" s="210">
        <f>H73</f>
        <v>2695</v>
      </c>
      <c r="I72" s="211">
        <f>I73</f>
        <v>2495</v>
      </c>
      <c r="J72" s="185"/>
    </row>
    <row r="73" spans="1:10" ht="30" customHeight="1">
      <c r="A73" s="190"/>
      <c r="B73" s="191"/>
      <c r="C73" s="181" t="s">
        <v>207</v>
      </c>
      <c r="D73" s="206"/>
      <c r="E73" s="199">
        <v>0</v>
      </c>
      <c r="F73" s="199">
        <v>0</v>
      </c>
      <c r="G73" s="199">
        <v>0</v>
      </c>
      <c r="H73" s="199">
        <f>SUM(H74:H80)</f>
        <v>2695</v>
      </c>
      <c r="I73" s="201">
        <f>SUM(I74:I80)</f>
        <v>2495</v>
      </c>
      <c r="J73" s="185"/>
    </row>
    <row r="74" spans="1:10" ht="21" customHeight="1">
      <c r="A74" s="212"/>
      <c r="B74" s="213"/>
      <c r="C74" s="182" t="s">
        <v>553</v>
      </c>
      <c r="D74" s="207"/>
      <c r="E74" s="213">
        <v>0</v>
      </c>
      <c r="F74" s="213">
        <v>0</v>
      </c>
      <c r="G74" s="200">
        <v>0</v>
      </c>
      <c r="H74" s="213">
        <v>2000</v>
      </c>
      <c r="I74" s="214">
        <v>2000</v>
      </c>
      <c r="J74" s="185"/>
    </row>
    <row r="75" spans="1:10" ht="22.5" customHeight="1">
      <c r="A75" s="212"/>
      <c r="B75" s="213"/>
      <c r="C75" s="182" t="s">
        <v>515</v>
      </c>
      <c r="D75" s="207"/>
      <c r="E75" s="213">
        <v>0</v>
      </c>
      <c r="F75" s="213">
        <v>0</v>
      </c>
      <c r="G75" s="200">
        <v>0</v>
      </c>
      <c r="H75" s="213">
        <v>50</v>
      </c>
      <c r="I75" s="214">
        <v>50</v>
      </c>
      <c r="J75" s="185"/>
    </row>
    <row r="76" spans="1:10" ht="22.5" customHeight="1">
      <c r="A76" s="212"/>
      <c r="B76" s="213"/>
      <c r="C76" s="182" t="s">
        <v>516</v>
      </c>
      <c r="D76" s="207"/>
      <c r="E76" s="213">
        <v>0</v>
      </c>
      <c r="F76" s="213">
        <v>0</v>
      </c>
      <c r="G76" s="200">
        <v>0</v>
      </c>
      <c r="H76" s="213">
        <v>200</v>
      </c>
      <c r="I76" s="214">
        <v>200</v>
      </c>
      <c r="J76" s="185"/>
    </row>
    <row r="77" spans="1:10" ht="21" customHeight="1">
      <c r="A77" s="212"/>
      <c r="B77" s="213"/>
      <c r="C77" s="182" t="s">
        <v>517</v>
      </c>
      <c r="D77" s="207"/>
      <c r="E77" s="213">
        <v>0</v>
      </c>
      <c r="F77" s="213">
        <v>0</v>
      </c>
      <c r="G77" s="200">
        <v>0</v>
      </c>
      <c r="H77" s="213">
        <v>200</v>
      </c>
      <c r="I77" s="214">
        <v>0</v>
      </c>
      <c r="J77" s="185"/>
    </row>
    <row r="78" spans="1:10" ht="22.5" customHeight="1">
      <c r="A78" s="212"/>
      <c r="B78" s="213"/>
      <c r="C78" s="182" t="s">
        <v>525</v>
      </c>
      <c r="D78" s="207"/>
      <c r="E78" s="213">
        <v>0</v>
      </c>
      <c r="F78" s="213">
        <v>0</v>
      </c>
      <c r="G78" s="200">
        <v>0</v>
      </c>
      <c r="H78" s="213">
        <v>200</v>
      </c>
      <c r="I78" s="214">
        <v>200</v>
      </c>
      <c r="J78" s="185"/>
    </row>
    <row r="79" spans="1:10" ht="21" customHeight="1">
      <c r="A79" s="212"/>
      <c r="B79" s="213"/>
      <c r="C79" s="182" t="s">
        <v>526</v>
      </c>
      <c r="D79" s="207"/>
      <c r="E79" s="213">
        <v>0</v>
      </c>
      <c r="F79" s="213">
        <v>0</v>
      </c>
      <c r="G79" s="200">
        <v>0</v>
      </c>
      <c r="H79" s="213">
        <v>25</v>
      </c>
      <c r="I79" s="214">
        <v>25</v>
      </c>
      <c r="J79" s="185"/>
    </row>
    <row r="80" spans="1:10" ht="18" customHeight="1">
      <c r="A80" s="212"/>
      <c r="B80" s="213"/>
      <c r="C80" s="182" t="s">
        <v>518</v>
      </c>
      <c r="D80" s="207"/>
      <c r="E80" s="213">
        <v>0</v>
      </c>
      <c r="F80" s="213">
        <v>0</v>
      </c>
      <c r="G80" s="200">
        <v>0</v>
      </c>
      <c r="H80" s="213">
        <v>20</v>
      </c>
      <c r="I80" s="214">
        <v>20</v>
      </c>
      <c r="J80" s="185"/>
    </row>
    <row r="81" spans="1:10" ht="30.75" customHeight="1">
      <c r="A81" s="212"/>
      <c r="B81" s="213"/>
      <c r="C81" s="181" t="s">
        <v>511</v>
      </c>
      <c r="D81" s="206"/>
      <c r="E81" s="213"/>
      <c r="F81" s="213"/>
      <c r="G81" s="213"/>
      <c r="H81" s="213"/>
      <c r="I81" s="214"/>
      <c r="J81" s="185"/>
    </row>
    <row r="82" spans="1:10" ht="29.25" customHeight="1">
      <c r="A82" s="212"/>
      <c r="B82" s="213"/>
      <c r="C82" s="181" t="s">
        <v>512</v>
      </c>
      <c r="D82" s="206"/>
      <c r="E82" s="213"/>
      <c r="F82" s="213"/>
      <c r="G82" s="213"/>
      <c r="H82" s="213"/>
      <c r="I82" s="214"/>
      <c r="J82" s="185"/>
    </row>
    <row r="83" spans="1:10" ht="61.5" customHeight="1">
      <c r="A83" s="212"/>
      <c r="B83" s="213"/>
      <c r="C83" s="181" t="s">
        <v>519</v>
      </c>
      <c r="D83" s="206"/>
      <c r="E83" s="213"/>
      <c r="F83" s="213"/>
      <c r="G83" s="213"/>
      <c r="H83" s="213"/>
      <c r="I83" s="214"/>
      <c r="J83" s="185"/>
    </row>
    <row r="84" spans="1:10" ht="30.75" customHeight="1">
      <c r="A84" s="212"/>
      <c r="B84" s="215">
        <v>4</v>
      </c>
      <c r="C84" s="183" t="s">
        <v>520</v>
      </c>
      <c r="D84" s="209"/>
      <c r="E84" s="215">
        <v>0</v>
      </c>
      <c r="F84" s="215"/>
      <c r="G84" s="215"/>
      <c r="H84" s="215"/>
      <c r="I84" s="216"/>
      <c r="J84" s="185"/>
    </row>
    <row r="85" spans="1:10" ht="33" customHeight="1">
      <c r="A85" s="212"/>
      <c r="B85" s="215">
        <v>5</v>
      </c>
      <c r="C85" s="183" t="s">
        <v>521</v>
      </c>
      <c r="D85" s="209"/>
      <c r="E85" s="215">
        <v>0</v>
      </c>
      <c r="F85" s="215"/>
      <c r="G85" s="215"/>
      <c r="H85" s="215"/>
      <c r="I85" s="216"/>
      <c r="J85" s="185"/>
    </row>
    <row r="86" spans="1:10" ht="24" customHeight="1">
      <c r="A86" s="212"/>
      <c r="B86" s="213"/>
      <c r="C86" s="181" t="s">
        <v>202</v>
      </c>
      <c r="D86" s="206"/>
      <c r="E86" s="213"/>
      <c r="F86" s="213"/>
      <c r="G86" s="213"/>
      <c r="H86" s="213"/>
      <c r="I86" s="214"/>
      <c r="J86" s="185"/>
    </row>
    <row r="87" spans="1:10" ht="21.75" customHeight="1" thickBot="1">
      <c r="A87" s="217"/>
      <c r="B87" s="218"/>
      <c r="C87" s="184" t="s">
        <v>203</v>
      </c>
      <c r="D87" s="219"/>
      <c r="E87" s="218"/>
      <c r="F87" s="218"/>
      <c r="G87" s="218"/>
      <c r="H87" s="218"/>
      <c r="I87" s="220"/>
      <c r="J87" s="185"/>
    </row>
    <row r="88" spans="1:10" ht="18.75">
      <c r="A88" s="185"/>
      <c r="B88" s="185"/>
      <c r="C88" s="185"/>
      <c r="D88" s="185"/>
      <c r="E88" s="185"/>
      <c r="F88" s="185"/>
      <c r="G88" s="185"/>
      <c r="H88" s="185"/>
      <c r="I88" s="185"/>
      <c r="J88" s="185"/>
    </row>
    <row r="89" spans="1:10" ht="18.75">
      <c r="A89" s="185"/>
      <c r="B89" s="185"/>
      <c r="C89" s="221" t="s">
        <v>325</v>
      </c>
      <c r="D89" s="221"/>
      <c r="E89" s="222"/>
      <c r="F89" s="185"/>
      <c r="G89" s="288" t="s">
        <v>398</v>
      </c>
      <c r="H89" s="288"/>
      <c r="I89" s="288"/>
      <c r="J89" s="288"/>
    </row>
    <row r="90" spans="1:10" ht="18.75">
      <c r="A90" s="185"/>
      <c r="B90" s="185"/>
      <c r="C90" s="221"/>
      <c r="D90" s="221"/>
      <c r="E90" s="222"/>
      <c r="F90" s="288" t="s">
        <v>399</v>
      </c>
      <c r="G90" s="288"/>
      <c r="H90" s="288"/>
      <c r="I90" s="288"/>
      <c r="J90" s="288"/>
    </row>
    <row r="91" spans="1:10" ht="18.75">
      <c r="A91" s="185"/>
      <c r="B91" s="185"/>
      <c r="C91" s="223"/>
      <c r="D91" s="223"/>
      <c r="E91" s="185"/>
      <c r="F91" s="224"/>
      <c r="G91" s="185"/>
      <c r="H91" s="225" t="s">
        <v>400</v>
      </c>
      <c r="I91" s="225"/>
      <c r="J91" s="185"/>
    </row>
  </sheetData>
  <sheetProtection/>
  <mergeCells count="13">
    <mergeCell ref="A1:H1"/>
    <mergeCell ref="A2:C2"/>
    <mergeCell ref="A3:C3"/>
    <mergeCell ref="A4:C4"/>
    <mergeCell ref="C8:I8"/>
    <mergeCell ref="E10:I10"/>
    <mergeCell ref="A11:A12"/>
    <mergeCell ref="B11:B12"/>
    <mergeCell ref="C11:C12"/>
    <mergeCell ref="E11:I11"/>
    <mergeCell ref="G89:J89"/>
    <mergeCell ref="F90:J90"/>
    <mergeCell ref="D11:D12"/>
  </mergeCells>
  <printOptions/>
  <pageMargins left="0.7" right="0.7" top="0.75" bottom="0.75" header="0.3" footer="0.3"/>
  <pageSetup horizontalDpi="600" verticalDpi="600" orientation="portrait" scale="51" r:id="rId1"/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O13" sqref="O13"/>
    </sheetView>
  </sheetViews>
  <sheetFormatPr defaultColWidth="9.140625" defaultRowHeight="15"/>
  <cols>
    <col min="1" max="1" width="4.421875" style="5" customWidth="1"/>
    <col min="2" max="2" width="22.140625" style="5" customWidth="1"/>
    <col min="3" max="3" width="7.8515625" style="5" customWidth="1"/>
    <col min="4" max="5" width="9.421875" style="5" customWidth="1"/>
    <col min="6" max="6" width="8.57421875" style="5" customWidth="1"/>
    <col min="7" max="7" width="8.421875" style="5" customWidth="1"/>
    <col min="8" max="8" width="8.00390625" style="5" customWidth="1"/>
    <col min="9" max="9" width="8.140625" style="5" customWidth="1"/>
    <col min="10" max="10" width="8.28125" style="5" customWidth="1"/>
    <col min="11" max="11" width="8.140625" style="5" customWidth="1"/>
    <col min="12" max="16384" width="9.140625" style="5" customWidth="1"/>
  </cols>
  <sheetData>
    <row r="1" spans="1:8" ht="15">
      <c r="A1" s="268" t="s">
        <v>397</v>
      </c>
      <c r="B1" s="268"/>
      <c r="C1" s="268"/>
      <c r="D1" s="268"/>
      <c r="E1" s="268"/>
      <c r="F1" s="268"/>
      <c r="G1" s="268"/>
      <c r="H1" s="268"/>
    </row>
    <row r="2" spans="1:8" ht="15">
      <c r="A2" s="268" t="s">
        <v>522</v>
      </c>
      <c r="B2" s="268"/>
      <c r="C2" s="268"/>
      <c r="D2" s="268"/>
      <c r="E2" s="268"/>
      <c r="F2" s="268"/>
      <c r="G2" s="52"/>
      <c r="H2" s="52"/>
    </row>
    <row r="3" spans="1:8" ht="15">
      <c r="A3" s="268" t="s">
        <v>523</v>
      </c>
      <c r="B3" s="268"/>
      <c r="C3" s="268"/>
      <c r="D3" s="268"/>
      <c r="E3" s="268"/>
      <c r="F3" s="268"/>
      <c r="G3" s="52"/>
      <c r="H3" s="52"/>
    </row>
    <row r="4" spans="1:8" ht="15">
      <c r="A4" s="268" t="s">
        <v>524</v>
      </c>
      <c r="B4" s="268"/>
      <c r="C4" s="268"/>
      <c r="D4" s="268"/>
      <c r="E4" s="268"/>
      <c r="F4" s="268"/>
      <c r="G4" s="52"/>
      <c r="H4" s="52"/>
    </row>
    <row r="6" spans="1:11" ht="15">
      <c r="A6" s="4"/>
      <c r="B6" s="4"/>
      <c r="C6" s="4"/>
      <c r="D6" s="4"/>
      <c r="E6" s="3" t="s">
        <v>477</v>
      </c>
      <c r="J6" s="294"/>
      <c r="K6" s="294"/>
    </row>
    <row r="7" spans="1:11" ht="20.25" customHeight="1">
      <c r="A7" s="295" t="s">
        <v>478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</row>
    <row r="8" spans="1:11" ht="15.75" thickBot="1">
      <c r="A8" s="77"/>
      <c r="B8" s="77"/>
      <c r="C8" s="77"/>
      <c r="D8" s="297"/>
      <c r="E8" s="297"/>
      <c r="F8" s="297"/>
      <c r="G8" s="297"/>
      <c r="H8" s="297"/>
      <c r="I8" s="297"/>
      <c r="J8" s="297" t="s">
        <v>322</v>
      </c>
      <c r="K8" s="297"/>
    </row>
    <row r="9" spans="1:11" ht="15.75" thickBot="1">
      <c r="A9" s="298" t="s">
        <v>198</v>
      </c>
      <c r="B9" s="298" t="s">
        <v>209</v>
      </c>
      <c r="C9" s="298" t="s">
        <v>210</v>
      </c>
      <c r="D9" s="277" t="s">
        <v>581</v>
      </c>
      <c r="E9" s="293"/>
      <c r="F9" s="277" t="s">
        <v>560</v>
      </c>
      <c r="G9" s="293"/>
      <c r="H9" s="277" t="s">
        <v>531</v>
      </c>
      <c r="I9" s="293"/>
      <c r="J9" s="277" t="s">
        <v>561</v>
      </c>
      <c r="K9" s="293"/>
    </row>
    <row r="10" spans="1:11" ht="26.25" customHeight="1" thickBot="1">
      <c r="A10" s="299"/>
      <c r="B10" s="299"/>
      <c r="C10" s="299"/>
      <c r="D10" s="300" t="s">
        <v>211</v>
      </c>
      <c r="E10" s="293"/>
      <c r="F10" s="300" t="s">
        <v>212</v>
      </c>
      <c r="G10" s="293"/>
      <c r="H10" s="300" t="s">
        <v>212</v>
      </c>
      <c r="I10" s="293"/>
      <c r="J10" s="300" t="s">
        <v>212</v>
      </c>
      <c r="K10" s="293"/>
    </row>
    <row r="11" spans="1:11" ht="45.75" thickBot="1">
      <c r="A11" s="237"/>
      <c r="B11" s="237"/>
      <c r="C11" s="237"/>
      <c r="D11" s="59" t="s">
        <v>213</v>
      </c>
      <c r="E11" s="59" t="s">
        <v>61</v>
      </c>
      <c r="F11" s="59" t="s">
        <v>214</v>
      </c>
      <c r="G11" s="59" t="s">
        <v>61</v>
      </c>
      <c r="H11" s="59" t="s">
        <v>214</v>
      </c>
      <c r="I11" s="59" t="s">
        <v>61</v>
      </c>
      <c r="J11" s="59" t="s">
        <v>214</v>
      </c>
      <c r="K11" s="59" t="s">
        <v>61</v>
      </c>
    </row>
    <row r="12" spans="1:11" ht="15.75" thickBot="1">
      <c r="A12" s="59">
        <v>0</v>
      </c>
      <c r="B12" s="59">
        <v>1</v>
      </c>
      <c r="C12" s="59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9">
        <v>9</v>
      </c>
      <c r="K12" s="59">
        <v>10</v>
      </c>
    </row>
    <row r="13" spans="1:11" ht="30.75" thickBot="1">
      <c r="A13" s="59" t="s">
        <v>215</v>
      </c>
      <c r="B13" s="240" t="s">
        <v>336</v>
      </c>
      <c r="C13" s="296"/>
      <c r="D13" s="296"/>
      <c r="E13" s="296"/>
      <c r="F13" s="296"/>
      <c r="G13" s="296"/>
      <c r="H13" s="296"/>
      <c r="I13" s="296"/>
      <c r="J13" s="296"/>
      <c r="K13" s="241"/>
    </row>
    <row r="14" spans="1:11" ht="27" customHeight="1" thickBot="1">
      <c r="A14" s="59">
        <v>1</v>
      </c>
      <c r="B14" s="123" t="s">
        <v>569</v>
      </c>
      <c r="C14" s="69"/>
      <c r="D14" s="59" t="s">
        <v>54</v>
      </c>
      <c r="E14" s="59" t="s">
        <v>54</v>
      </c>
      <c r="F14" s="59"/>
      <c r="G14" s="59"/>
      <c r="H14" s="59"/>
      <c r="I14" s="59"/>
      <c r="J14" s="59"/>
      <c r="K14" s="59"/>
    </row>
    <row r="15" spans="1:11" ht="27" customHeight="1" thickBot="1">
      <c r="A15" s="59">
        <v>2</v>
      </c>
      <c r="B15" s="123"/>
      <c r="C15" s="59"/>
      <c r="D15" s="59" t="s">
        <v>54</v>
      </c>
      <c r="E15" s="59" t="s">
        <v>54</v>
      </c>
      <c r="F15" s="59"/>
      <c r="G15" s="59"/>
      <c r="H15" s="59"/>
      <c r="I15" s="59"/>
      <c r="J15" s="59"/>
      <c r="K15" s="59"/>
    </row>
    <row r="16" spans="1:11" ht="18.75" customHeight="1" thickBot="1">
      <c r="A16" s="59"/>
      <c r="B16" s="60" t="s">
        <v>216</v>
      </c>
      <c r="C16" s="59"/>
      <c r="D16" s="59" t="s">
        <v>54</v>
      </c>
      <c r="E16" s="59" t="s">
        <v>54</v>
      </c>
      <c r="F16" s="59">
        <v>652</v>
      </c>
      <c r="G16" s="59">
        <v>0</v>
      </c>
      <c r="H16" s="59">
        <v>717</v>
      </c>
      <c r="I16" s="59">
        <v>0</v>
      </c>
      <c r="J16" s="59">
        <v>789</v>
      </c>
      <c r="K16" s="59">
        <v>0</v>
      </c>
    </row>
    <row r="17" spans="1:11" ht="28.5" customHeight="1" thickBot="1">
      <c r="A17" s="59" t="s">
        <v>217</v>
      </c>
      <c r="B17" s="240" t="s">
        <v>218</v>
      </c>
      <c r="C17" s="296"/>
      <c r="D17" s="296"/>
      <c r="E17" s="296"/>
      <c r="F17" s="296"/>
      <c r="G17" s="296"/>
      <c r="H17" s="296"/>
      <c r="I17" s="296"/>
      <c r="J17" s="296"/>
      <c r="K17" s="241"/>
    </row>
    <row r="18" spans="1:11" ht="49.5" customHeight="1" thickBot="1">
      <c r="A18" s="59">
        <v>1</v>
      </c>
      <c r="B18" s="123" t="s">
        <v>570</v>
      </c>
      <c r="C18" s="59"/>
      <c r="D18" s="59" t="s">
        <v>54</v>
      </c>
      <c r="E18" s="59" t="s">
        <v>54</v>
      </c>
      <c r="F18" s="59">
        <v>0</v>
      </c>
      <c r="G18" s="59"/>
      <c r="H18" s="59">
        <v>0</v>
      </c>
      <c r="I18" s="59"/>
      <c r="J18" s="59">
        <v>0</v>
      </c>
      <c r="K18" s="59"/>
    </row>
    <row r="19" spans="1:11" ht="19.5" customHeight="1" thickBot="1">
      <c r="A19" s="59">
        <v>2</v>
      </c>
      <c r="B19" s="123"/>
      <c r="C19" s="59"/>
      <c r="D19" s="59" t="s">
        <v>54</v>
      </c>
      <c r="E19" s="59" t="s">
        <v>54</v>
      </c>
      <c r="F19" s="59"/>
      <c r="G19" s="59"/>
      <c r="H19" s="59"/>
      <c r="I19" s="59"/>
      <c r="J19" s="59"/>
      <c r="K19" s="59"/>
    </row>
    <row r="20" spans="1:11" ht="18" customHeight="1" thickBot="1">
      <c r="A20" s="59"/>
      <c r="B20" s="60" t="s">
        <v>219</v>
      </c>
      <c r="C20" s="59"/>
      <c r="D20" s="59" t="s">
        <v>54</v>
      </c>
      <c r="E20" s="59" t="s">
        <v>54</v>
      </c>
      <c r="F20" s="59">
        <v>0</v>
      </c>
      <c r="G20" s="59"/>
      <c r="H20" s="59">
        <v>0</v>
      </c>
      <c r="I20" s="59"/>
      <c r="J20" s="59">
        <v>0</v>
      </c>
      <c r="K20" s="59"/>
    </row>
    <row r="21" spans="1:11" ht="27.75" customHeight="1" thickBot="1">
      <c r="A21" s="59" t="s">
        <v>220</v>
      </c>
      <c r="B21" s="60" t="s">
        <v>221</v>
      </c>
      <c r="C21" s="59"/>
      <c r="D21" s="59">
        <v>4299</v>
      </c>
      <c r="E21" s="59">
        <v>0</v>
      </c>
      <c r="F21" s="59">
        <v>652</v>
      </c>
      <c r="G21" s="59">
        <f>G16+G20</f>
        <v>0</v>
      </c>
      <c r="H21" s="59">
        <v>717</v>
      </c>
      <c r="I21" s="59">
        <f>I16+I20</f>
        <v>0</v>
      </c>
      <c r="J21" s="59">
        <v>789</v>
      </c>
      <c r="K21" s="59">
        <f>K16+K20</f>
        <v>0</v>
      </c>
    </row>
    <row r="22" spans="1:2" ht="15">
      <c r="A22" s="75"/>
      <c r="B22" s="75"/>
    </row>
    <row r="23" spans="2:9" ht="43.5" customHeight="1">
      <c r="B23" s="76"/>
      <c r="C23" s="275" t="s">
        <v>325</v>
      </c>
      <c r="D23" s="275"/>
      <c r="F23" s="275" t="s">
        <v>481</v>
      </c>
      <c r="G23" s="275"/>
      <c r="H23" s="275"/>
      <c r="I23" s="275"/>
    </row>
    <row r="24" spans="2:9" ht="12" customHeight="1">
      <c r="B24" s="76"/>
      <c r="C24" s="275"/>
      <c r="D24" s="275"/>
      <c r="F24" s="275"/>
      <c r="G24" s="275"/>
      <c r="H24" s="275"/>
      <c r="I24" s="275"/>
    </row>
  </sheetData>
  <sheetProtection/>
  <mergeCells count="27">
    <mergeCell ref="B17:K17"/>
    <mergeCell ref="C23:D23"/>
    <mergeCell ref="F23:I23"/>
    <mergeCell ref="C24:D24"/>
    <mergeCell ref="F24:I24"/>
    <mergeCell ref="J9:K9"/>
    <mergeCell ref="D10:E10"/>
    <mergeCell ref="F10:G10"/>
    <mergeCell ref="H10:I10"/>
    <mergeCell ref="J10:K10"/>
    <mergeCell ref="B13:K13"/>
    <mergeCell ref="D8:E8"/>
    <mergeCell ref="F8:G8"/>
    <mergeCell ref="H8:I8"/>
    <mergeCell ref="J8:K8"/>
    <mergeCell ref="A9:A11"/>
    <mergeCell ref="B9:B11"/>
    <mergeCell ref="C9:C11"/>
    <mergeCell ref="D9:E9"/>
    <mergeCell ref="F9:G9"/>
    <mergeCell ref="H9:I9"/>
    <mergeCell ref="A1:H1"/>
    <mergeCell ref="A2:F2"/>
    <mergeCell ref="A3:F3"/>
    <mergeCell ref="A4:F4"/>
    <mergeCell ref="J6:K6"/>
    <mergeCell ref="A7:K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7"/>
  <sheetViews>
    <sheetView zoomScalePageLayoutView="0" workbookViewId="0" topLeftCell="A16">
      <selection activeCell="Z32" sqref="Z32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2.140625" style="0" customWidth="1"/>
    <col min="4" max="4" width="3.8515625" style="0" customWidth="1"/>
    <col min="5" max="5" width="5.28125" style="0" customWidth="1"/>
    <col min="6" max="6" width="33.421875" style="0" customWidth="1"/>
    <col min="7" max="7" width="5.28125" style="0" customWidth="1"/>
    <col min="8" max="8" width="8.421875" style="0" customWidth="1"/>
    <col min="9" max="9" width="9.8515625" style="0" customWidth="1"/>
    <col min="10" max="10" width="9.28125" style="0" customWidth="1"/>
    <col min="11" max="11" width="10.28125" style="0" customWidth="1"/>
    <col min="12" max="12" width="8.57421875" style="0" customWidth="1"/>
    <col min="13" max="14" width="8.7109375" style="0" customWidth="1"/>
    <col min="15" max="15" width="8.8515625" style="0" customWidth="1"/>
    <col min="16" max="16" width="5.7109375" style="0" customWidth="1"/>
    <col min="17" max="17" width="6.140625" style="0" customWidth="1"/>
  </cols>
  <sheetData>
    <row r="1" spans="1:17" ht="15" customHeight="1">
      <c r="A1" s="268" t="s">
        <v>397</v>
      </c>
      <c r="B1" s="268"/>
      <c r="C1" s="268"/>
      <c r="D1" s="268"/>
      <c r="E1" s="268"/>
      <c r="F1" s="268"/>
      <c r="G1" s="268"/>
      <c r="H1" s="268"/>
      <c r="I1" s="8"/>
      <c r="J1" s="8"/>
      <c r="K1" s="8"/>
      <c r="L1" s="8"/>
      <c r="M1" s="8"/>
      <c r="N1" s="8"/>
      <c r="O1" s="8"/>
      <c r="P1" s="301"/>
      <c r="Q1" s="301"/>
    </row>
    <row r="2" spans="1:17" ht="15" customHeight="1">
      <c r="A2" s="268" t="s">
        <v>522</v>
      </c>
      <c r="B2" s="268"/>
      <c r="C2" s="268"/>
      <c r="D2" s="268"/>
      <c r="E2" s="268"/>
      <c r="F2" s="268"/>
      <c r="G2" s="52"/>
      <c r="H2" s="52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268" t="s">
        <v>530</v>
      </c>
      <c r="B3" s="268"/>
      <c r="C3" s="268"/>
      <c r="D3" s="268"/>
      <c r="E3" s="268"/>
      <c r="F3" s="268"/>
      <c r="G3" s="52"/>
      <c r="H3" s="52"/>
      <c r="I3" s="8"/>
      <c r="J3" s="8"/>
      <c r="K3" s="8"/>
      <c r="L3" s="8"/>
      <c r="M3" s="8"/>
      <c r="N3" s="8"/>
      <c r="O3" s="8"/>
      <c r="P3" s="8"/>
      <c r="Q3" s="8"/>
    </row>
    <row r="4" spans="1:17" ht="15" customHeight="1">
      <c r="A4" s="268" t="s">
        <v>524</v>
      </c>
      <c r="B4" s="268"/>
      <c r="C4" s="268"/>
      <c r="D4" s="268"/>
      <c r="E4" s="268"/>
      <c r="F4" s="268"/>
      <c r="G4" s="52"/>
      <c r="H4" s="52"/>
      <c r="I4" s="8"/>
      <c r="J4" s="8"/>
      <c r="K4" s="8"/>
      <c r="L4" s="8"/>
      <c r="M4" s="8"/>
      <c r="N4" s="8"/>
      <c r="O4" s="301" t="s">
        <v>482</v>
      </c>
      <c r="P4" s="301"/>
      <c r="Q4" s="8"/>
    </row>
    <row r="5" spans="1:17" ht="15.75">
      <c r="A5" s="9"/>
      <c r="B5" s="9"/>
      <c r="C5" s="9"/>
      <c r="D5" s="9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7.25" customHeight="1">
      <c r="A6" s="9"/>
      <c r="B6" s="9"/>
      <c r="C6" s="302" t="s">
        <v>401</v>
      </c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</row>
    <row r="7" spans="1:17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7.25" customHeight="1" thickBot="1">
      <c r="A8" s="10"/>
      <c r="B8" s="303"/>
      <c r="C8" s="303"/>
      <c r="D8" s="303"/>
      <c r="E8" s="303"/>
      <c r="F8" s="11"/>
      <c r="G8" s="11"/>
      <c r="H8" s="11"/>
      <c r="I8" s="303"/>
      <c r="J8" s="303"/>
      <c r="K8" s="303"/>
      <c r="L8" s="135"/>
      <c r="M8" s="135"/>
      <c r="N8" s="135"/>
      <c r="O8" s="135"/>
      <c r="P8" s="304" t="s">
        <v>322</v>
      </c>
      <c r="Q8" s="304"/>
    </row>
    <row r="9" spans="1:17" ht="39.75" customHeight="1" thickBot="1">
      <c r="A9" s="10"/>
      <c r="B9" s="305" t="s">
        <v>0</v>
      </c>
      <c r="C9" s="306"/>
      <c r="D9" s="306"/>
      <c r="E9" s="306"/>
      <c r="F9" s="307"/>
      <c r="G9" s="314" t="s">
        <v>1</v>
      </c>
      <c r="H9" s="317" t="s">
        <v>565</v>
      </c>
      <c r="I9" s="320" t="s">
        <v>557</v>
      </c>
      <c r="J9" s="321"/>
      <c r="K9" s="322"/>
      <c r="L9" s="320" t="s">
        <v>566</v>
      </c>
      <c r="M9" s="321"/>
      <c r="N9" s="321"/>
      <c r="O9" s="322"/>
      <c r="P9" s="104" t="s">
        <v>2</v>
      </c>
      <c r="Q9" s="105" t="s">
        <v>2</v>
      </c>
    </row>
    <row r="10" spans="1:17" ht="29.25" customHeight="1" thickBot="1">
      <c r="A10" s="10"/>
      <c r="B10" s="308"/>
      <c r="C10" s="309"/>
      <c r="D10" s="309"/>
      <c r="E10" s="309"/>
      <c r="F10" s="310"/>
      <c r="G10" s="315"/>
      <c r="H10" s="318"/>
      <c r="I10" s="323" t="s">
        <v>63</v>
      </c>
      <c r="J10" s="324"/>
      <c r="K10" s="325"/>
      <c r="L10" s="323" t="s">
        <v>64</v>
      </c>
      <c r="M10" s="324"/>
      <c r="N10" s="324"/>
      <c r="O10" s="325"/>
      <c r="P10" s="14"/>
      <c r="Q10" s="106"/>
    </row>
    <row r="11" spans="1:17" ht="48" customHeight="1" thickBot="1">
      <c r="A11" s="10"/>
      <c r="B11" s="311"/>
      <c r="C11" s="312"/>
      <c r="D11" s="312"/>
      <c r="E11" s="312"/>
      <c r="F11" s="313"/>
      <c r="G11" s="316"/>
      <c r="H11" s="319"/>
      <c r="I11" s="16" t="s">
        <v>567</v>
      </c>
      <c r="J11" s="16" t="s">
        <v>567</v>
      </c>
      <c r="K11" s="13" t="s">
        <v>485</v>
      </c>
      <c r="L11" s="13" t="s">
        <v>488</v>
      </c>
      <c r="M11" s="13" t="s">
        <v>483</v>
      </c>
      <c r="N11" s="13" t="s">
        <v>484</v>
      </c>
      <c r="O11" s="13" t="s">
        <v>65</v>
      </c>
      <c r="P11" s="14" t="s">
        <v>339</v>
      </c>
      <c r="Q11" s="106" t="s">
        <v>340</v>
      </c>
    </row>
    <row r="12" spans="1:17" ht="21" customHeight="1" thickBot="1">
      <c r="A12" s="10"/>
      <c r="B12" s="107">
        <v>0</v>
      </c>
      <c r="C12" s="326">
        <v>1</v>
      </c>
      <c r="D12" s="327"/>
      <c r="E12" s="326">
        <v>2</v>
      </c>
      <c r="F12" s="327"/>
      <c r="G12" s="16">
        <v>3</v>
      </c>
      <c r="H12" s="16" t="s">
        <v>66</v>
      </c>
      <c r="I12" s="16">
        <v>4</v>
      </c>
      <c r="J12" s="16" t="s">
        <v>67</v>
      </c>
      <c r="K12" s="16">
        <v>5</v>
      </c>
      <c r="L12" s="16" t="s">
        <v>68</v>
      </c>
      <c r="M12" s="16" t="s">
        <v>69</v>
      </c>
      <c r="N12" s="16" t="s">
        <v>70</v>
      </c>
      <c r="O12" s="16">
        <v>6</v>
      </c>
      <c r="P12" s="102">
        <v>7</v>
      </c>
      <c r="Q12" s="108">
        <v>8</v>
      </c>
    </row>
    <row r="13" spans="1:17" ht="16.5" thickBot="1">
      <c r="A13" s="10"/>
      <c r="B13" s="109" t="s">
        <v>3</v>
      </c>
      <c r="C13" s="17"/>
      <c r="D13" s="17"/>
      <c r="E13" s="328" t="s">
        <v>249</v>
      </c>
      <c r="F13" s="329"/>
      <c r="G13" s="16">
        <v>1</v>
      </c>
      <c r="H13" s="136">
        <f aca="true" t="shared" si="0" ref="H13:O13">H14+H34</f>
        <v>72225</v>
      </c>
      <c r="I13" s="136">
        <f t="shared" si="0"/>
        <v>73169</v>
      </c>
      <c r="J13" s="136">
        <f t="shared" si="0"/>
        <v>73169</v>
      </c>
      <c r="K13" s="136">
        <f t="shared" si="0"/>
        <v>73342</v>
      </c>
      <c r="L13" s="136">
        <f t="shared" si="0"/>
        <v>22617.25</v>
      </c>
      <c r="M13" s="136">
        <f t="shared" si="0"/>
        <v>39933.5</v>
      </c>
      <c r="N13" s="136">
        <f t="shared" si="0"/>
        <v>59084.75</v>
      </c>
      <c r="O13" s="136">
        <f t="shared" si="0"/>
        <v>80521</v>
      </c>
      <c r="P13" s="125">
        <f>O13/K13*100</f>
        <v>109.78838864497833</v>
      </c>
      <c r="Q13" s="126">
        <f>K13/H13*100</f>
        <v>101.54655590169608</v>
      </c>
    </row>
    <row r="14" spans="1:17" ht="48" customHeight="1" thickBot="1">
      <c r="A14" s="10"/>
      <c r="B14" s="109"/>
      <c r="C14" s="13">
        <v>1</v>
      </c>
      <c r="D14" s="17"/>
      <c r="E14" s="328" t="s">
        <v>250</v>
      </c>
      <c r="F14" s="329"/>
      <c r="G14" s="13">
        <v>2</v>
      </c>
      <c r="H14" s="137">
        <f aca="true" t="shared" si="1" ref="H14:O14">H15+H20+H21+H24+H25+H26</f>
        <v>72225</v>
      </c>
      <c r="I14" s="137">
        <f t="shared" si="1"/>
        <v>73169</v>
      </c>
      <c r="J14" s="137">
        <f t="shared" si="1"/>
        <v>73169</v>
      </c>
      <c r="K14" s="137">
        <f t="shared" si="1"/>
        <v>73341</v>
      </c>
      <c r="L14" s="137">
        <f t="shared" si="1"/>
        <v>22617</v>
      </c>
      <c r="M14" s="137">
        <f t="shared" si="1"/>
        <v>39933</v>
      </c>
      <c r="N14" s="137">
        <f t="shared" si="1"/>
        <v>59084</v>
      </c>
      <c r="O14" s="137">
        <f t="shared" si="1"/>
        <v>80520</v>
      </c>
      <c r="P14" s="125">
        <f aca="true" t="shared" si="2" ref="P14:P76">O14/K14*100</f>
        <v>109.78852210905224</v>
      </c>
      <c r="Q14" s="126">
        <f>K14/H14*100</f>
        <v>101.54517133956386</v>
      </c>
    </row>
    <row r="15" spans="1:22" ht="31.5" customHeight="1" thickBot="1">
      <c r="A15" s="10"/>
      <c r="B15" s="109"/>
      <c r="C15" s="17"/>
      <c r="D15" s="19" t="s">
        <v>5</v>
      </c>
      <c r="E15" s="328" t="s">
        <v>251</v>
      </c>
      <c r="F15" s="329"/>
      <c r="G15" s="13">
        <v>3</v>
      </c>
      <c r="H15" s="94">
        <f aca="true" t="shared" si="3" ref="H15:O15">SUM(H16:H19)</f>
        <v>15985</v>
      </c>
      <c r="I15" s="162">
        <f t="shared" si="3"/>
        <v>21852</v>
      </c>
      <c r="J15" s="162">
        <f t="shared" si="3"/>
        <v>21852</v>
      </c>
      <c r="K15" s="162">
        <f t="shared" si="3"/>
        <v>19639</v>
      </c>
      <c r="L15" s="162">
        <f t="shared" si="3"/>
        <v>3620</v>
      </c>
      <c r="M15" s="162">
        <f t="shared" si="3"/>
        <v>7240</v>
      </c>
      <c r="N15" s="162">
        <f t="shared" si="3"/>
        <v>14295</v>
      </c>
      <c r="O15" s="162">
        <f t="shared" si="3"/>
        <v>24898</v>
      </c>
      <c r="P15" s="125">
        <f t="shared" si="2"/>
        <v>126.77834920311626</v>
      </c>
      <c r="Q15" s="126">
        <f>K15/H15*100</f>
        <v>122.85893024710666</v>
      </c>
      <c r="V15" s="175"/>
    </row>
    <row r="16" spans="1:17" ht="17.25" customHeight="1" thickBot="1">
      <c r="A16" s="10"/>
      <c r="B16" s="109"/>
      <c r="C16" s="17"/>
      <c r="D16" s="17"/>
      <c r="E16" s="17" t="s">
        <v>252</v>
      </c>
      <c r="F16" s="17" t="s">
        <v>72</v>
      </c>
      <c r="G16" s="16">
        <v>4</v>
      </c>
      <c r="H16" s="136">
        <v>0</v>
      </c>
      <c r="I16" s="162">
        <v>0</v>
      </c>
      <c r="J16" s="164">
        <v>0</v>
      </c>
      <c r="K16" s="136"/>
      <c r="L16" s="136">
        <f aca="true" t="shared" si="4" ref="L16:L79">O16/4</f>
        <v>0</v>
      </c>
      <c r="M16" s="136">
        <f aca="true" t="shared" si="5" ref="M16:M79">L16*2</f>
        <v>0</v>
      </c>
      <c r="N16" s="136">
        <f aca="true" t="shared" si="6" ref="N16:N79">L16*3</f>
        <v>0</v>
      </c>
      <c r="O16" s="94">
        <v>0</v>
      </c>
      <c r="P16" s="125">
        <v>0</v>
      </c>
      <c r="Q16" s="126">
        <v>0</v>
      </c>
    </row>
    <row r="17" spans="1:17" ht="17.25" customHeight="1" thickBot="1">
      <c r="A17" s="10"/>
      <c r="B17" s="109"/>
      <c r="C17" s="17"/>
      <c r="D17" s="17"/>
      <c r="E17" s="17" t="s">
        <v>73</v>
      </c>
      <c r="F17" s="17" t="s">
        <v>74</v>
      </c>
      <c r="G17" s="16">
        <v>5</v>
      </c>
      <c r="H17" s="136">
        <v>14651</v>
      </c>
      <c r="I17" s="162">
        <v>19522</v>
      </c>
      <c r="J17" s="164">
        <v>19522</v>
      </c>
      <c r="K17" s="136">
        <v>17603</v>
      </c>
      <c r="L17" s="136">
        <v>3168</v>
      </c>
      <c r="M17" s="136">
        <f t="shared" si="5"/>
        <v>6336</v>
      </c>
      <c r="N17" s="136">
        <v>12500</v>
      </c>
      <c r="O17" s="94">
        <v>22488</v>
      </c>
      <c r="P17" s="125">
        <f t="shared" si="2"/>
        <v>127.75095154235075</v>
      </c>
      <c r="Q17" s="126">
        <f>K17/H17*100</f>
        <v>120.14879530407481</v>
      </c>
    </row>
    <row r="18" spans="1:17" ht="16.5" customHeight="1" thickBot="1">
      <c r="A18" s="10"/>
      <c r="B18" s="109"/>
      <c r="C18" s="17"/>
      <c r="D18" s="17"/>
      <c r="E18" s="17" t="s">
        <v>75</v>
      </c>
      <c r="F18" s="17" t="s">
        <v>76</v>
      </c>
      <c r="G18" s="16">
        <v>6</v>
      </c>
      <c r="H18" s="136">
        <v>231</v>
      </c>
      <c r="I18" s="162">
        <v>290</v>
      </c>
      <c r="J18" s="164">
        <v>290</v>
      </c>
      <c r="K18" s="136">
        <v>258</v>
      </c>
      <c r="L18" s="136">
        <f t="shared" si="4"/>
        <v>65</v>
      </c>
      <c r="M18" s="136">
        <f t="shared" si="5"/>
        <v>130</v>
      </c>
      <c r="N18" s="136">
        <v>195</v>
      </c>
      <c r="O18" s="94">
        <v>260</v>
      </c>
      <c r="P18" s="125">
        <f t="shared" si="2"/>
        <v>100.7751937984496</v>
      </c>
      <c r="Q18" s="126">
        <f>K18/H18*100</f>
        <v>111.68831168831169</v>
      </c>
    </row>
    <row r="19" spans="1:17" ht="17.25" customHeight="1" thickBot="1">
      <c r="A19" s="10"/>
      <c r="B19" s="109"/>
      <c r="C19" s="17"/>
      <c r="D19" s="17"/>
      <c r="E19" s="17" t="s">
        <v>77</v>
      </c>
      <c r="F19" s="17" t="s">
        <v>78</v>
      </c>
      <c r="G19" s="16">
        <v>7</v>
      </c>
      <c r="H19" s="136">
        <v>1103</v>
      </c>
      <c r="I19" s="162">
        <v>2040</v>
      </c>
      <c r="J19" s="164">
        <v>2040</v>
      </c>
      <c r="K19" s="136">
        <v>1778</v>
      </c>
      <c r="L19" s="136">
        <v>387</v>
      </c>
      <c r="M19" s="136">
        <f t="shared" si="5"/>
        <v>774</v>
      </c>
      <c r="N19" s="136">
        <v>1600</v>
      </c>
      <c r="O19" s="94">
        <v>2150</v>
      </c>
      <c r="P19" s="125">
        <f t="shared" si="2"/>
        <v>120.92238470191225</v>
      </c>
      <c r="Q19" s="126">
        <f>K19/H19*100</f>
        <v>161.1967361740707</v>
      </c>
    </row>
    <row r="20" spans="1:17" ht="16.5" thickBot="1">
      <c r="A20" s="10"/>
      <c r="B20" s="109"/>
      <c r="C20" s="17"/>
      <c r="D20" s="17" t="s">
        <v>7</v>
      </c>
      <c r="E20" s="328" t="s">
        <v>79</v>
      </c>
      <c r="F20" s="329"/>
      <c r="G20" s="16">
        <v>8</v>
      </c>
      <c r="H20" s="136">
        <v>0</v>
      </c>
      <c r="I20" s="162">
        <v>0</v>
      </c>
      <c r="J20" s="164">
        <v>0</v>
      </c>
      <c r="K20" s="136"/>
      <c r="L20" s="136">
        <f t="shared" si="4"/>
        <v>0</v>
      </c>
      <c r="M20" s="136">
        <f t="shared" si="5"/>
        <v>0</v>
      </c>
      <c r="N20" s="136">
        <f t="shared" si="6"/>
        <v>0</v>
      </c>
      <c r="O20" s="94">
        <v>0</v>
      </c>
      <c r="P20" s="125">
        <v>0</v>
      </c>
      <c r="Q20" s="126">
        <v>0</v>
      </c>
    </row>
    <row r="21" spans="1:17" ht="49.5" customHeight="1" thickBot="1">
      <c r="A21" s="10"/>
      <c r="B21" s="109"/>
      <c r="C21" s="17"/>
      <c r="D21" s="19" t="s">
        <v>37</v>
      </c>
      <c r="E21" s="328" t="s">
        <v>253</v>
      </c>
      <c r="F21" s="329"/>
      <c r="G21" s="13">
        <v>9</v>
      </c>
      <c r="H21" s="137">
        <v>55430</v>
      </c>
      <c r="I21" s="162">
        <v>45705</v>
      </c>
      <c r="J21" s="164">
        <v>45705</v>
      </c>
      <c r="K21" s="137">
        <v>44442</v>
      </c>
      <c r="L21" s="136">
        <v>18422</v>
      </c>
      <c r="M21" s="136">
        <v>30843</v>
      </c>
      <c r="N21" s="136">
        <v>41264</v>
      </c>
      <c r="O21" s="83">
        <v>42691</v>
      </c>
      <c r="P21" s="125">
        <f t="shared" si="2"/>
        <v>96.06003330183161</v>
      </c>
      <c r="Q21" s="126">
        <f>K21/H21*100</f>
        <v>80.17679956702148</v>
      </c>
    </row>
    <row r="22" spans="1:17" ht="35.25" customHeight="1" thickBot="1">
      <c r="A22" s="10"/>
      <c r="B22" s="109"/>
      <c r="C22" s="17"/>
      <c r="D22" s="17"/>
      <c r="E22" s="19" t="s">
        <v>254</v>
      </c>
      <c r="F22" s="17" t="s">
        <v>6</v>
      </c>
      <c r="G22" s="78">
        <v>10</v>
      </c>
      <c r="H22" s="136">
        <v>55430</v>
      </c>
      <c r="I22" s="162">
        <v>45705</v>
      </c>
      <c r="J22" s="164">
        <v>45705</v>
      </c>
      <c r="K22" s="136">
        <v>44442</v>
      </c>
      <c r="L22" s="136">
        <v>18422</v>
      </c>
      <c r="M22" s="136">
        <v>30843</v>
      </c>
      <c r="N22" s="136">
        <v>41264</v>
      </c>
      <c r="O22" s="94">
        <v>42691</v>
      </c>
      <c r="P22" s="125">
        <f t="shared" si="2"/>
        <v>96.06003330183161</v>
      </c>
      <c r="Q22" s="126">
        <f>K22/H22*100</f>
        <v>80.17679956702148</v>
      </c>
    </row>
    <row r="23" spans="1:17" ht="35.25" customHeight="1" thickBot="1">
      <c r="A23" s="10"/>
      <c r="B23" s="109"/>
      <c r="C23" s="17"/>
      <c r="D23" s="17"/>
      <c r="E23" s="19" t="s">
        <v>80</v>
      </c>
      <c r="F23" s="17" t="s">
        <v>8</v>
      </c>
      <c r="G23" s="13">
        <v>11</v>
      </c>
      <c r="H23" s="136">
        <v>0</v>
      </c>
      <c r="I23" s="162">
        <v>0</v>
      </c>
      <c r="J23" s="164">
        <v>0</v>
      </c>
      <c r="K23" s="136">
        <v>0</v>
      </c>
      <c r="L23" s="136">
        <f t="shared" si="4"/>
        <v>0</v>
      </c>
      <c r="M23" s="136">
        <f t="shared" si="5"/>
        <v>0</v>
      </c>
      <c r="N23" s="136">
        <f t="shared" si="6"/>
        <v>0</v>
      </c>
      <c r="O23" s="94">
        <v>0</v>
      </c>
      <c r="P23" s="125">
        <v>0</v>
      </c>
      <c r="Q23" s="126">
        <v>0</v>
      </c>
    </row>
    <row r="24" spans="1:17" ht="16.5" thickBot="1">
      <c r="A24" s="10"/>
      <c r="B24" s="109"/>
      <c r="C24" s="17"/>
      <c r="D24" s="17" t="s">
        <v>45</v>
      </c>
      <c r="E24" s="328" t="s">
        <v>81</v>
      </c>
      <c r="F24" s="329"/>
      <c r="G24" s="16">
        <v>12</v>
      </c>
      <c r="H24" s="136">
        <v>0</v>
      </c>
      <c r="I24" s="162">
        <v>0</v>
      </c>
      <c r="J24" s="164">
        <v>0</v>
      </c>
      <c r="K24" s="136">
        <v>0</v>
      </c>
      <c r="L24" s="136">
        <f t="shared" si="4"/>
        <v>0</v>
      </c>
      <c r="M24" s="136">
        <f t="shared" si="5"/>
        <v>0</v>
      </c>
      <c r="N24" s="136">
        <f t="shared" si="6"/>
        <v>0</v>
      </c>
      <c r="O24" s="94">
        <v>0</v>
      </c>
      <c r="P24" s="125">
        <v>0</v>
      </c>
      <c r="Q24" s="126">
        <v>0</v>
      </c>
    </row>
    <row r="25" spans="1:17" ht="33.75" customHeight="1" thickBot="1">
      <c r="A25" s="10"/>
      <c r="B25" s="109"/>
      <c r="C25" s="17"/>
      <c r="D25" s="19" t="s">
        <v>46</v>
      </c>
      <c r="E25" s="328" t="s">
        <v>82</v>
      </c>
      <c r="F25" s="329"/>
      <c r="G25" s="13">
        <v>13</v>
      </c>
      <c r="H25" s="136">
        <v>0</v>
      </c>
      <c r="I25" s="162">
        <v>0</v>
      </c>
      <c r="J25" s="164">
        <v>0</v>
      </c>
      <c r="K25" s="136">
        <v>0</v>
      </c>
      <c r="L25" s="136">
        <f t="shared" si="4"/>
        <v>0</v>
      </c>
      <c r="M25" s="136">
        <f t="shared" si="5"/>
        <v>0</v>
      </c>
      <c r="N25" s="136">
        <f t="shared" si="6"/>
        <v>0</v>
      </c>
      <c r="O25" s="94">
        <v>0</v>
      </c>
      <c r="P25" s="125">
        <v>0</v>
      </c>
      <c r="Q25" s="126">
        <v>0</v>
      </c>
    </row>
    <row r="26" spans="1:17" ht="48" customHeight="1" thickBot="1">
      <c r="A26" s="10"/>
      <c r="B26" s="109"/>
      <c r="C26" s="17"/>
      <c r="D26" s="19" t="s">
        <v>83</v>
      </c>
      <c r="E26" s="328" t="s">
        <v>255</v>
      </c>
      <c r="F26" s="329"/>
      <c r="G26" s="13">
        <v>14</v>
      </c>
      <c r="H26" s="128">
        <f aca="true" t="shared" si="7" ref="H26:O26">H27+H28+H31++H32+H33</f>
        <v>810</v>
      </c>
      <c r="I26" s="128">
        <f t="shared" si="7"/>
        <v>5612</v>
      </c>
      <c r="J26" s="128">
        <f t="shared" si="7"/>
        <v>5612</v>
      </c>
      <c r="K26" s="128">
        <f t="shared" si="7"/>
        <v>9260</v>
      </c>
      <c r="L26" s="128">
        <f t="shared" si="7"/>
        <v>575</v>
      </c>
      <c r="M26" s="128">
        <f t="shared" si="7"/>
        <v>1850</v>
      </c>
      <c r="N26" s="128">
        <f t="shared" si="7"/>
        <v>3525</v>
      </c>
      <c r="O26" s="128">
        <f t="shared" si="7"/>
        <v>12931</v>
      </c>
      <c r="P26" s="125">
        <f t="shared" si="2"/>
        <v>139.64362850971924</v>
      </c>
      <c r="Q26" s="126">
        <v>0</v>
      </c>
    </row>
    <row r="27" spans="1:17" ht="15.75" customHeight="1" thickBot="1">
      <c r="A27" s="10"/>
      <c r="B27" s="109"/>
      <c r="C27" s="17"/>
      <c r="D27" s="17"/>
      <c r="E27" s="17" t="s">
        <v>256</v>
      </c>
      <c r="F27" s="17" t="s">
        <v>85</v>
      </c>
      <c r="G27" s="16">
        <v>15</v>
      </c>
      <c r="H27" s="136">
        <v>12</v>
      </c>
      <c r="I27" s="162">
        <v>12</v>
      </c>
      <c r="J27" s="164">
        <v>12</v>
      </c>
      <c r="K27" s="136">
        <v>8010</v>
      </c>
      <c r="L27" s="136">
        <v>175</v>
      </c>
      <c r="M27" s="136">
        <f t="shared" si="5"/>
        <v>350</v>
      </c>
      <c r="N27" s="136">
        <v>1025</v>
      </c>
      <c r="O27" s="94">
        <v>1500</v>
      </c>
      <c r="P27" s="125">
        <f t="shared" si="2"/>
        <v>18.726591760299627</v>
      </c>
      <c r="Q27" s="126">
        <v>0</v>
      </c>
    </row>
    <row r="28" spans="1:17" ht="48.75" customHeight="1" thickBot="1">
      <c r="A28" s="10"/>
      <c r="B28" s="109"/>
      <c r="C28" s="17"/>
      <c r="D28" s="17"/>
      <c r="E28" s="19" t="s">
        <v>86</v>
      </c>
      <c r="F28" s="17" t="s">
        <v>257</v>
      </c>
      <c r="G28" s="13">
        <v>16</v>
      </c>
      <c r="H28" s="136">
        <v>3</v>
      </c>
      <c r="I28" s="162">
        <v>200</v>
      </c>
      <c r="J28" s="164">
        <v>200</v>
      </c>
      <c r="K28" s="136">
        <v>472</v>
      </c>
      <c r="L28" s="136">
        <v>100</v>
      </c>
      <c r="M28" s="136">
        <f t="shared" si="5"/>
        <v>200</v>
      </c>
      <c r="N28" s="136">
        <f t="shared" si="6"/>
        <v>300</v>
      </c>
      <c r="O28" s="94">
        <v>500</v>
      </c>
      <c r="P28" s="125">
        <f t="shared" si="2"/>
        <v>105.93220338983052</v>
      </c>
      <c r="Q28" s="126">
        <v>0</v>
      </c>
    </row>
    <row r="29" spans="1:17" ht="15" customHeight="1" thickBot="1">
      <c r="A29" s="10"/>
      <c r="B29" s="109"/>
      <c r="C29" s="17"/>
      <c r="D29" s="17"/>
      <c r="E29" s="19"/>
      <c r="F29" s="17" t="s">
        <v>87</v>
      </c>
      <c r="G29" s="16" t="s">
        <v>378</v>
      </c>
      <c r="H29" s="136">
        <v>0</v>
      </c>
      <c r="I29" s="162">
        <v>0</v>
      </c>
      <c r="J29" s="164">
        <v>0</v>
      </c>
      <c r="K29" s="136">
        <v>0</v>
      </c>
      <c r="L29" s="136">
        <f t="shared" si="4"/>
        <v>0</v>
      </c>
      <c r="M29" s="136">
        <f t="shared" si="5"/>
        <v>0</v>
      </c>
      <c r="N29" s="136">
        <f t="shared" si="6"/>
        <v>0</v>
      </c>
      <c r="O29" s="94">
        <v>0</v>
      </c>
      <c r="P29" s="125">
        <v>0</v>
      </c>
      <c r="Q29" s="126">
        <v>0</v>
      </c>
    </row>
    <row r="30" spans="1:17" ht="15" customHeight="1" thickBot="1">
      <c r="A30" s="10"/>
      <c r="B30" s="109"/>
      <c r="C30" s="17"/>
      <c r="D30" s="17"/>
      <c r="E30" s="19"/>
      <c r="F30" s="17" t="s">
        <v>88</v>
      </c>
      <c r="G30" s="16" t="s">
        <v>379</v>
      </c>
      <c r="H30" s="136">
        <v>0</v>
      </c>
      <c r="I30" s="162">
        <v>0</v>
      </c>
      <c r="J30" s="164">
        <v>0</v>
      </c>
      <c r="K30" s="136">
        <v>0</v>
      </c>
      <c r="L30" s="136">
        <f t="shared" si="4"/>
        <v>0</v>
      </c>
      <c r="M30" s="136">
        <f t="shared" si="5"/>
        <v>0</v>
      </c>
      <c r="N30" s="136">
        <f t="shared" si="6"/>
        <v>0</v>
      </c>
      <c r="O30" s="94">
        <v>0</v>
      </c>
      <c r="P30" s="125">
        <v>0</v>
      </c>
      <c r="Q30" s="126">
        <v>0</v>
      </c>
    </row>
    <row r="31" spans="1:17" ht="15" customHeight="1" thickBot="1">
      <c r="A31" s="10"/>
      <c r="B31" s="109"/>
      <c r="C31" s="17"/>
      <c r="D31" s="17"/>
      <c r="E31" s="19" t="s">
        <v>89</v>
      </c>
      <c r="F31" s="17" t="s">
        <v>90</v>
      </c>
      <c r="G31" s="16" t="s">
        <v>380</v>
      </c>
      <c r="H31" s="136">
        <v>0</v>
      </c>
      <c r="I31" s="162">
        <v>0</v>
      </c>
      <c r="J31" s="164">
        <v>0</v>
      </c>
      <c r="K31" s="136">
        <v>0</v>
      </c>
      <c r="L31" s="136">
        <f t="shared" si="4"/>
        <v>0</v>
      </c>
      <c r="M31" s="136">
        <f t="shared" si="5"/>
        <v>0</v>
      </c>
      <c r="N31" s="136">
        <f t="shared" si="6"/>
        <v>0</v>
      </c>
      <c r="O31" s="94">
        <v>0</v>
      </c>
      <c r="P31" s="125">
        <v>0</v>
      </c>
      <c r="Q31" s="126">
        <v>0</v>
      </c>
    </row>
    <row r="32" spans="1:17" ht="16.5" customHeight="1" thickBot="1">
      <c r="A32" s="10"/>
      <c r="B32" s="109"/>
      <c r="C32" s="17"/>
      <c r="D32" s="17"/>
      <c r="E32" s="19" t="s">
        <v>91</v>
      </c>
      <c r="F32" s="17" t="s">
        <v>92</v>
      </c>
      <c r="G32" s="13" t="s">
        <v>381</v>
      </c>
      <c r="H32" s="136">
        <v>0</v>
      </c>
      <c r="I32" s="162">
        <v>0</v>
      </c>
      <c r="J32" s="164">
        <v>0</v>
      </c>
      <c r="K32" s="136">
        <v>0</v>
      </c>
      <c r="L32" s="136">
        <f t="shared" si="4"/>
        <v>0</v>
      </c>
      <c r="M32" s="136">
        <f t="shared" si="5"/>
        <v>0</v>
      </c>
      <c r="N32" s="136">
        <f t="shared" si="6"/>
        <v>0</v>
      </c>
      <c r="O32" s="94">
        <v>0</v>
      </c>
      <c r="P32" s="125">
        <v>0</v>
      </c>
      <c r="Q32" s="126">
        <v>0</v>
      </c>
    </row>
    <row r="33" spans="1:17" ht="16.5" thickBot="1">
      <c r="A33" s="10"/>
      <c r="B33" s="330"/>
      <c r="C33" s="17"/>
      <c r="D33" s="17"/>
      <c r="E33" s="328" t="s">
        <v>258</v>
      </c>
      <c r="F33" s="329"/>
      <c r="G33" s="16" t="s">
        <v>382</v>
      </c>
      <c r="H33" s="136">
        <v>795</v>
      </c>
      <c r="I33" s="162">
        <v>5400</v>
      </c>
      <c r="J33" s="164">
        <v>5400</v>
      </c>
      <c r="K33" s="136">
        <v>778</v>
      </c>
      <c r="L33" s="136">
        <v>300</v>
      </c>
      <c r="M33" s="136">
        <v>1300</v>
      </c>
      <c r="N33" s="136">
        <v>2200</v>
      </c>
      <c r="O33" s="94">
        <v>10931</v>
      </c>
      <c r="P33" s="125">
        <v>0</v>
      </c>
      <c r="Q33" s="126">
        <f>K33/H33*100</f>
        <v>97.86163522012579</v>
      </c>
    </row>
    <row r="34" spans="1:17" ht="50.25" customHeight="1" thickBot="1">
      <c r="A34" s="10"/>
      <c r="B34" s="331"/>
      <c r="C34" s="19" t="s">
        <v>359</v>
      </c>
      <c r="D34" s="17"/>
      <c r="E34" s="328" t="s">
        <v>259</v>
      </c>
      <c r="F34" s="329"/>
      <c r="G34" s="13" t="s">
        <v>383</v>
      </c>
      <c r="H34" s="136">
        <v>0</v>
      </c>
      <c r="I34" s="162">
        <v>0</v>
      </c>
      <c r="J34" s="164">
        <v>0</v>
      </c>
      <c r="K34" s="136">
        <v>1</v>
      </c>
      <c r="L34" s="136">
        <f t="shared" si="4"/>
        <v>0.25</v>
      </c>
      <c r="M34" s="136">
        <f t="shared" si="5"/>
        <v>0.5</v>
      </c>
      <c r="N34" s="136">
        <f t="shared" si="6"/>
        <v>0.75</v>
      </c>
      <c r="O34" s="94">
        <v>1</v>
      </c>
      <c r="P34" s="125">
        <f t="shared" si="2"/>
        <v>100</v>
      </c>
      <c r="Q34" s="126">
        <v>0</v>
      </c>
    </row>
    <row r="35" spans="1:17" ht="16.5" thickBot="1">
      <c r="A35" s="10"/>
      <c r="B35" s="331"/>
      <c r="C35" s="333"/>
      <c r="D35" s="17" t="s">
        <v>5</v>
      </c>
      <c r="E35" s="328" t="s">
        <v>93</v>
      </c>
      <c r="F35" s="329"/>
      <c r="G35" s="16" t="s">
        <v>384</v>
      </c>
      <c r="H35" s="136">
        <v>0</v>
      </c>
      <c r="I35" s="162">
        <v>0</v>
      </c>
      <c r="J35" s="164">
        <v>0</v>
      </c>
      <c r="K35" s="136">
        <v>0</v>
      </c>
      <c r="L35" s="136">
        <f t="shared" si="4"/>
        <v>0</v>
      </c>
      <c r="M35" s="136">
        <f t="shared" si="5"/>
        <v>0</v>
      </c>
      <c r="N35" s="136">
        <f t="shared" si="6"/>
        <v>0</v>
      </c>
      <c r="O35" s="94">
        <v>0</v>
      </c>
      <c r="P35" s="125">
        <v>0</v>
      </c>
      <c r="Q35" s="126">
        <v>0</v>
      </c>
    </row>
    <row r="36" spans="1:17" ht="16.5" thickBot="1">
      <c r="A36" s="10"/>
      <c r="B36" s="331"/>
      <c r="C36" s="334"/>
      <c r="D36" s="17" t="s">
        <v>7</v>
      </c>
      <c r="E36" s="328" t="s">
        <v>94</v>
      </c>
      <c r="F36" s="329"/>
      <c r="G36" s="16" t="s">
        <v>385</v>
      </c>
      <c r="H36" s="136">
        <v>0</v>
      </c>
      <c r="I36" s="162">
        <v>0</v>
      </c>
      <c r="J36" s="164">
        <v>0</v>
      </c>
      <c r="K36" s="136">
        <v>0</v>
      </c>
      <c r="L36" s="136">
        <f t="shared" si="4"/>
        <v>0</v>
      </c>
      <c r="M36" s="136">
        <f t="shared" si="5"/>
        <v>0</v>
      </c>
      <c r="N36" s="136">
        <f t="shared" si="6"/>
        <v>0</v>
      </c>
      <c r="O36" s="94">
        <v>0</v>
      </c>
      <c r="P36" s="125">
        <v>0</v>
      </c>
      <c r="Q36" s="126">
        <v>0</v>
      </c>
    </row>
    <row r="37" spans="1:17" ht="16.5" thickBot="1">
      <c r="A37" s="10"/>
      <c r="B37" s="331"/>
      <c r="C37" s="334"/>
      <c r="D37" s="17" t="s">
        <v>37</v>
      </c>
      <c r="E37" s="328" t="s">
        <v>95</v>
      </c>
      <c r="F37" s="329"/>
      <c r="G37" s="16" t="s">
        <v>386</v>
      </c>
      <c r="H37" s="136">
        <v>0</v>
      </c>
      <c r="I37" s="162">
        <v>0</v>
      </c>
      <c r="J37" s="164">
        <v>0</v>
      </c>
      <c r="K37" s="136">
        <v>0</v>
      </c>
      <c r="L37" s="136">
        <f t="shared" si="4"/>
        <v>0</v>
      </c>
      <c r="M37" s="136">
        <f t="shared" si="5"/>
        <v>0</v>
      </c>
      <c r="N37" s="136">
        <f t="shared" si="6"/>
        <v>0</v>
      </c>
      <c r="O37" s="94">
        <v>0</v>
      </c>
      <c r="P37" s="125">
        <v>0</v>
      </c>
      <c r="Q37" s="126">
        <v>0</v>
      </c>
    </row>
    <row r="38" spans="1:17" ht="16.5" thickBot="1">
      <c r="A38" s="10"/>
      <c r="B38" s="331"/>
      <c r="C38" s="334"/>
      <c r="D38" s="17" t="s">
        <v>45</v>
      </c>
      <c r="E38" s="328" t="s">
        <v>96</v>
      </c>
      <c r="F38" s="329"/>
      <c r="G38" s="16" t="s">
        <v>387</v>
      </c>
      <c r="H38" s="136">
        <v>0</v>
      </c>
      <c r="I38" s="162">
        <v>0</v>
      </c>
      <c r="J38" s="164">
        <v>0</v>
      </c>
      <c r="K38" s="136">
        <v>0</v>
      </c>
      <c r="L38" s="136">
        <f t="shared" si="4"/>
        <v>0</v>
      </c>
      <c r="M38" s="136">
        <f t="shared" si="5"/>
        <v>0</v>
      </c>
      <c r="N38" s="136">
        <f t="shared" si="6"/>
        <v>0</v>
      </c>
      <c r="O38" s="94">
        <v>0</v>
      </c>
      <c r="P38" s="125">
        <v>0</v>
      </c>
      <c r="Q38" s="126">
        <v>0</v>
      </c>
    </row>
    <row r="39" spans="1:17" ht="16.5" thickBot="1">
      <c r="A39" s="10"/>
      <c r="B39" s="332"/>
      <c r="C39" s="335"/>
      <c r="D39" s="17" t="s">
        <v>46</v>
      </c>
      <c r="E39" s="328" t="s">
        <v>97</v>
      </c>
      <c r="F39" s="329"/>
      <c r="G39" s="16" t="s">
        <v>388</v>
      </c>
      <c r="H39" s="136">
        <v>0</v>
      </c>
      <c r="I39" s="162">
        <v>0</v>
      </c>
      <c r="J39" s="164">
        <v>0</v>
      </c>
      <c r="K39" s="136">
        <v>1</v>
      </c>
      <c r="L39" s="136">
        <f t="shared" si="4"/>
        <v>0.25</v>
      </c>
      <c r="M39" s="136">
        <f t="shared" si="5"/>
        <v>0.5</v>
      </c>
      <c r="N39" s="136">
        <f t="shared" si="6"/>
        <v>0.75</v>
      </c>
      <c r="O39" s="94">
        <v>1</v>
      </c>
      <c r="P39" s="125">
        <f t="shared" si="2"/>
        <v>100</v>
      </c>
      <c r="Q39" s="126">
        <v>0</v>
      </c>
    </row>
    <row r="40" spans="1:17" ht="17.25" customHeight="1" thickBot="1">
      <c r="A40" s="10"/>
      <c r="B40" s="109" t="s">
        <v>10</v>
      </c>
      <c r="C40" s="328" t="s">
        <v>260</v>
      </c>
      <c r="D40" s="336"/>
      <c r="E40" s="336"/>
      <c r="F40" s="329"/>
      <c r="G40" s="16" t="s">
        <v>389</v>
      </c>
      <c r="H40" s="86">
        <f aca="true" t="shared" si="8" ref="H40:O40">H41+H143</f>
        <v>71772</v>
      </c>
      <c r="I40" s="86">
        <f t="shared" si="8"/>
        <v>72815</v>
      </c>
      <c r="J40" s="86">
        <f t="shared" si="8"/>
        <v>72815</v>
      </c>
      <c r="K40" s="86">
        <f t="shared" si="8"/>
        <v>69043</v>
      </c>
      <c r="L40" s="86">
        <f t="shared" si="8"/>
        <v>21657.25</v>
      </c>
      <c r="M40" s="86">
        <f t="shared" si="8"/>
        <v>39714.5</v>
      </c>
      <c r="N40" s="86">
        <f t="shared" si="8"/>
        <v>58771.75</v>
      </c>
      <c r="O40" s="86">
        <f t="shared" si="8"/>
        <v>79869</v>
      </c>
      <c r="P40" s="125">
        <f t="shared" si="2"/>
        <v>115.68008342627058</v>
      </c>
      <c r="Q40" s="126">
        <f>K40/H40*100</f>
        <v>96.19768154712143</v>
      </c>
    </row>
    <row r="41" spans="1:17" ht="43.5" customHeight="1" thickBot="1">
      <c r="A41" s="10"/>
      <c r="B41" s="330"/>
      <c r="C41" s="19" t="s">
        <v>354</v>
      </c>
      <c r="D41" s="328" t="s">
        <v>261</v>
      </c>
      <c r="E41" s="336"/>
      <c r="F41" s="329"/>
      <c r="G41" s="13" t="s">
        <v>390</v>
      </c>
      <c r="H41" s="87">
        <f aca="true" t="shared" si="9" ref="H41:O41">H42+H91+H98+H126</f>
        <v>71659</v>
      </c>
      <c r="I41" s="87">
        <f t="shared" si="9"/>
        <v>72700</v>
      </c>
      <c r="J41" s="87">
        <f t="shared" si="9"/>
        <v>72700</v>
      </c>
      <c r="K41" s="87">
        <f t="shared" si="9"/>
        <v>68983</v>
      </c>
      <c r="L41" s="87">
        <f t="shared" si="9"/>
        <v>21632.25</v>
      </c>
      <c r="M41" s="87">
        <f t="shared" si="9"/>
        <v>39664.5</v>
      </c>
      <c r="N41" s="87">
        <f t="shared" si="9"/>
        <v>58696.75</v>
      </c>
      <c r="O41" s="87">
        <f t="shared" si="9"/>
        <v>79769</v>
      </c>
      <c r="P41" s="125">
        <f t="shared" si="2"/>
        <v>115.6357363408376</v>
      </c>
      <c r="Q41" s="126">
        <f>K41/H41*100</f>
        <v>96.26564702270475</v>
      </c>
    </row>
    <row r="42" spans="1:17" ht="28.5" customHeight="1" thickBot="1">
      <c r="A42" s="10"/>
      <c r="B42" s="331"/>
      <c r="C42" s="333"/>
      <c r="D42" s="328" t="s">
        <v>262</v>
      </c>
      <c r="E42" s="336"/>
      <c r="F42" s="329"/>
      <c r="G42" s="13" t="s">
        <v>391</v>
      </c>
      <c r="H42" s="97">
        <f aca="true" t="shared" si="10" ref="H42:O42">H43+H51+H57</f>
        <v>13644</v>
      </c>
      <c r="I42" s="97">
        <f t="shared" si="10"/>
        <v>17139</v>
      </c>
      <c r="J42" s="97">
        <f t="shared" si="10"/>
        <v>17139</v>
      </c>
      <c r="K42" s="97">
        <f t="shared" si="10"/>
        <v>16610</v>
      </c>
      <c r="L42" s="97">
        <f t="shared" si="10"/>
        <v>7859.5</v>
      </c>
      <c r="M42" s="97">
        <f t="shared" si="10"/>
        <v>12119</v>
      </c>
      <c r="N42" s="97">
        <f t="shared" si="10"/>
        <v>17378.5</v>
      </c>
      <c r="O42" s="97">
        <f t="shared" si="10"/>
        <v>24678</v>
      </c>
      <c r="P42" s="125">
        <f t="shared" si="2"/>
        <v>148.57314870559904</v>
      </c>
      <c r="Q42" s="126">
        <f>K42/H42*100</f>
        <v>121.73849311052479</v>
      </c>
    </row>
    <row r="43" spans="1:17" ht="48" customHeight="1" thickBot="1">
      <c r="A43" s="10"/>
      <c r="B43" s="331"/>
      <c r="C43" s="334"/>
      <c r="D43" s="19" t="s">
        <v>98</v>
      </c>
      <c r="E43" s="328" t="s">
        <v>489</v>
      </c>
      <c r="F43" s="329"/>
      <c r="G43" s="13" t="s">
        <v>392</v>
      </c>
      <c r="H43" s="138">
        <f aca="true" t="shared" si="11" ref="H43:O43">H44+H45+H48+H49+H50</f>
        <v>12290</v>
      </c>
      <c r="I43" s="138">
        <f t="shared" si="11"/>
        <v>15396</v>
      </c>
      <c r="J43" s="138">
        <f t="shared" si="11"/>
        <v>15396</v>
      </c>
      <c r="K43" s="138">
        <f t="shared" si="11"/>
        <v>14934</v>
      </c>
      <c r="L43" s="138">
        <f t="shared" si="11"/>
        <v>7291.25</v>
      </c>
      <c r="M43" s="138">
        <f t="shared" si="11"/>
        <v>10982.5</v>
      </c>
      <c r="N43" s="138">
        <f t="shared" si="11"/>
        <v>15673.75</v>
      </c>
      <c r="O43" s="138">
        <f t="shared" si="11"/>
        <v>22405</v>
      </c>
      <c r="P43" s="125">
        <f t="shared" si="2"/>
        <v>150.02678451854828</v>
      </c>
      <c r="Q43" s="126">
        <f>K43/H43*100</f>
        <v>121.51342554922702</v>
      </c>
    </row>
    <row r="44" spans="1:17" ht="16.5" thickBot="1">
      <c r="A44" s="10"/>
      <c r="B44" s="331"/>
      <c r="C44" s="334"/>
      <c r="D44" s="19" t="s">
        <v>5</v>
      </c>
      <c r="E44" s="328" t="s">
        <v>99</v>
      </c>
      <c r="F44" s="329"/>
      <c r="G44" s="13" t="s">
        <v>393</v>
      </c>
      <c r="H44" s="136">
        <v>0</v>
      </c>
      <c r="I44" s="162">
        <v>0</v>
      </c>
      <c r="J44" s="164">
        <v>0</v>
      </c>
      <c r="K44" s="136">
        <v>0</v>
      </c>
      <c r="L44" s="136">
        <f t="shared" si="4"/>
        <v>0</v>
      </c>
      <c r="M44" s="136">
        <f t="shared" si="5"/>
        <v>0</v>
      </c>
      <c r="N44" s="136">
        <f t="shared" si="6"/>
        <v>0</v>
      </c>
      <c r="O44" s="94">
        <v>0</v>
      </c>
      <c r="P44" s="125">
        <v>0</v>
      </c>
      <c r="Q44" s="126">
        <v>0</v>
      </c>
    </row>
    <row r="45" spans="1:22" ht="17.25" customHeight="1" thickBot="1">
      <c r="A45" s="10"/>
      <c r="B45" s="331"/>
      <c r="C45" s="334"/>
      <c r="D45" s="19" t="s">
        <v>7</v>
      </c>
      <c r="E45" s="328" t="s">
        <v>100</v>
      </c>
      <c r="F45" s="329"/>
      <c r="G45" s="13" t="s">
        <v>394</v>
      </c>
      <c r="H45" s="139">
        <f aca="true" t="shared" si="12" ref="H45:O45">H46+H47</f>
        <v>10780</v>
      </c>
      <c r="I45" s="166">
        <f t="shared" si="12"/>
        <v>12665</v>
      </c>
      <c r="J45" s="166">
        <f t="shared" si="12"/>
        <v>12665</v>
      </c>
      <c r="K45" s="166">
        <f t="shared" si="12"/>
        <v>12526</v>
      </c>
      <c r="L45" s="166">
        <f t="shared" si="12"/>
        <v>4641.25</v>
      </c>
      <c r="M45" s="166">
        <f t="shared" si="12"/>
        <v>7282.5</v>
      </c>
      <c r="N45" s="166">
        <f t="shared" si="12"/>
        <v>10923.75</v>
      </c>
      <c r="O45" s="166">
        <f t="shared" si="12"/>
        <v>14925</v>
      </c>
      <c r="P45" s="125">
        <f t="shared" si="2"/>
        <v>119.15216349992018</v>
      </c>
      <c r="Q45" s="126">
        <f>K45/H45*100</f>
        <v>116.19666048237475</v>
      </c>
      <c r="V45" s="131"/>
    </row>
    <row r="46" spans="1:17" ht="18" customHeight="1" thickBot="1">
      <c r="A46" s="10"/>
      <c r="B46" s="331"/>
      <c r="C46" s="334"/>
      <c r="D46" s="19"/>
      <c r="E46" s="19" t="s">
        <v>101</v>
      </c>
      <c r="F46" s="17" t="s">
        <v>102</v>
      </c>
      <c r="G46" s="13" t="s">
        <v>395</v>
      </c>
      <c r="H46" s="136">
        <v>2125</v>
      </c>
      <c r="I46" s="162">
        <v>2730</v>
      </c>
      <c r="J46" s="164">
        <v>2730</v>
      </c>
      <c r="K46" s="136">
        <v>2302</v>
      </c>
      <c r="L46" s="136">
        <f t="shared" si="4"/>
        <v>633.25</v>
      </c>
      <c r="M46" s="136">
        <f t="shared" si="5"/>
        <v>1266.5</v>
      </c>
      <c r="N46" s="136">
        <f t="shared" si="6"/>
        <v>1899.75</v>
      </c>
      <c r="O46" s="94">
        <v>2533</v>
      </c>
      <c r="P46" s="125">
        <f t="shared" si="2"/>
        <v>110.03475238922675</v>
      </c>
      <c r="Q46" s="126">
        <f>K46/H46*100</f>
        <v>108.32941176470587</v>
      </c>
    </row>
    <row r="47" spans="1:17" ht="15" customHeight="1" thickBot="1">
      <c r="A47" s="10"/>
      <c r="B47" s="331"/>
      <c r="C47" s="334"/>
      <c r="D47" s="19"/>
      <c r="E47" s="19" t="s">
        <v>103</v>
      </c>
      <c r="F47" s="17" t="s">
        <v>104</v>
      </c>
      <c r="G47" s="13" t="s">
        <v>341</v>
      </c>
      <c r="H47" s="136">
        <v>8655</v>
      </c>
      <c r="I47" s="162">
        <v>9935</v>
      </c>
      <c r="J47" s="164">
        <v>9935</v>
      </c>
      <c r="K47" s="136">
        <v>10224</v>
      </c>
      <c r="L47" s="136">
        <v>4008</v>
      </c>
      <c r="M47" s="136">
        <v>6016</v>
      </c>
      <c r="N47" s="136">
        <v>9024</v>
      </c>
      <c r="O47" s="94">
        <v>12392</v>
      </c>
      <c r="P47" s="125">
        <f t="shared" si="2"/>
        <v>121.20500782472614</v>
      </c>
      <c r="Q47" s="126">
        <f>K47/H47*100</f>
        <v>118.12824956672443</v>
      </c>
    </row>
    <row r="48" spans="1:17" ht="33.75" customHeight="1" thickBot="1">
      <c r="A48" s="10"/>
      <c r="B48" s="331"/>
      <c r="C48" s="334"/>
      <c r="D48" s="19" t="s">
        <v>37</v>
      </c>
      <c r="E48" s="328" t="s">
        <v>105</v>
      </c>
      <c r="F48" s="329"/>
      <c r="G48" s="13" t="s">
        <v>342</v>
      </c>
      <c r="H48" s="136">
        <v>93</v>
      </c>
      <c r="I48" s="162">
        <v>250</v>
      </c>
      <c r="J48" s="164">
        <v>250</v>
      </c>
      <c r="K48" s="136">
        <v>231</v>
      </c>
      <c r="L48" s="136">
        <v>150</v>
      </c>
      <c r="M48" s="136">
        <v>200</v>
      </c>
      <c r="N48" s="136">
        <v>250</v>
      </c>
      <c r="O48" s="94">
        <v>365</v>
      </c>
      <c r="P48" s="125">
        <f t="shared" si="2"/>
        <v>158.008658008658</v>
      </c>
      <c r="Q48" s="126">
        <f>K48/H48*100</f>
        <v>248.38709677419354</v>
      </c>
    </row>
    <row r="49" spans="1:17" ht="16.5" thickBot="1">
      <c r="A49" s="10"/>
      <c r="B49" s="331"/>
      <c r="C49" s="334"/>
      <c r="D49" s="19" t="s">
        <v>45</v>
      </c>
      <c r="E49" s="328" t="s">
        <v>106</v>
      </c>
      <c r="F49" s="329"/>
      <c r="G49" s="13" t="s">
        <v>343</v>
      </c>
      <c r="H49" s="136">
        <v>1417</v>
      </c>
      <c r="I49" s="162">
        <v>2481</v>
      </c>
      <c r="J49" s="164">
        <v>2481</v>
      </c>
      <c r="K49" s="136">
        <v>2177</v>
      </c>
      <c r="L49" s="136">
        <v>2500</v>
      </c>
      <c r="M49" s="136">
        <v>3500</v>
      </c>
      <c r="N49" s="136">
        <v>4500</v>
      </c>
      <c r="O49" s="94">
        <v>7115</v>
      </c>
      <c r="P49" s="125">
        <f t="shared" si="2"/>
        <v>326.8259072117593</v>
      </c>
      <c r="Q49" s="126">
        <f>K49/H49*100</f>
        <v>153.63443895553988</v>
      </c>
    </row>
    <row r="50" spans="1:17" ht="16.5" thickBot="1">
      <c r="A50" s="10"/>
      <c r="B50" s="331"/>
      <c r="C50" s="334"/>
      <c r="D50" s="19" t="s">
        <v>46</v>
      </c>
      <c r="E50" s="328" t="s">
        <v>107</v>
      </c>
      <c r="F50" s="329"/>
      <c r="G50" s="13" t="s">
        <v>345</v>
      </c>
      <c r="H50" s="136">
        <v>0</v>
      </c>
      <c r="I50" s="162">
        <v>0</v>
      </c>
      <c r="J50" s="164">
        <v>0</v>
      </c>
      <c r="K50" s="136">
        <v>0</v>
      </c>
      <c r="L50" s="136">
        <f t="shared" si="4"/>
        <v>0</v>
      </c>
      <c r="M50" s="136">
        <f t="shared" si="5"/>
        <v>0</v>
      </c>
      <c r="N50" s="136">
        <f t="shared" si="6"/>
        <v>0</v>
      </c>
      <c r="O50" s="94">
        <v>0</v>
      </c>
      <c r="P50" s="125">
        <v>0</v>
      </c>
      <c r="Q50" s="126">
        <v>0</v>
      </c>
    </row>
    <row r="51" spans="1:17" ht="47.25" customHeight="1" thickBot="1">
      <c r="A51" s="10"/>
      <c r="B51" s="331"/>
      <c r="C51" s="334"/>
      <c r="D51" s="19" t="s">
        <v>108</v>
      </c>
      <c r="E51" s="328" t="s">
        <v>263</v>
      </c>
      <c r="F51" s="329"/>
      <c r="G51" s="13" t="s">
        <v>346</v>
      </c>
      <c r="H51" s="139">
        <f aca="true" t="shared" si="13" ref="H51:O51">H52+H53+H56</f>
        <v>603</v>
      </c>
      <c r="I51" s="139">
        <f t="shared" si="13"/>
        <v>750</v>
      </c>
      <c r="J51" s="139">
        <f t="shared" si="13"/>
        <v>750</v>
      </c>
      <c r="K51" s="139">
        <f t="shared" si="13"/>
        <v>711</v>
      </c>
      <c r="L51" s="139">
        <f t="shared" si="13"/>
        <v>258.5</v>
      </c>
      <c r="M51" s="139">
        <f t="shared" si="13"/>
        <v>517</v>
      </c>
      <c r="N51" s="139">
        <f t="shared" si="13"/>
        <v>775.5</v>
      </c>
      <c r="O51" s="139">
        <f t="shared" si="13"/>
        <v>1034</v>
      </c>
      <c r="P51" s="125">
        <f t="shared" si="2"/>
        <v>145.42897327707453</v>
      </c>
      <c r="Q51" s="126">
        <f>K51/H51*100</f>
        <v>117.91044776119404</v>
      </c>
    </row>
    <row r="52" spans="1:17" ht="16.5" thickBot="1">
      <c r="A52" s="10"/>
      <c r="B52" s="331"/>
      <c r="C52" s="334"/>
      <c r="D52" s="19" t="s">
        <v>5</v>
      </c>
      <c r="E52" s="328" t="s">
        <v>109</v>
      </c>
      <c r="F52" s="329"/>
      <c r="G52" s="13" t="s">
        <v>347</v>
      </c>
      <c r="H52" s="136">
        <v>83</v>
      </c>
      <c r="I52" s="162">
        <v>150</v>
      </c>
      <c r="J52" s="164">
        <v>150</v>
      </c>
      <c r="K52" s="136">
        <v>232</v>
      </c>
      <c r="L52" s="136">
        <f t="shared" si="4"/>
        <v>60</v>
      </c>
      <c r="M52" s="136">
        <f t="shared" si="5"/>
        <v>120</v>
      </c>
      <c r="N52" s="136">
        <f t="shared" si="6"/>
        <v>180</v>
      </c>
      <c r="O52" s="94">
        <v>240</v>
      </c>
      <c r="P52" s="125">
        <f t="shared" si="2"/>
        <v>103.44827586206897</v>
      </c>
      <c r="Q52" s="126">
        <f>K52/H52*100</f>
        <v>279.51807228915663</v>
      </c>
    </row>
    <row r="53" spans="1:17" ht="35.25" customHeight="1" thickBot="1">
      <c r="A53" s="10"/>
      <c r="B53" s="331"/>
      <c r="C53" s="334"/>
      <c r="D53" s="19" t="s">
        <v>7</v>
      </c>
      <c r="E53" s="328" t="s">
        <v>264</v>
      </c>
      <c r="F53" s="329"/>
      <c r="G53" s="13" t="s">
        <v>348</v>
      </c>
      <c r="H53" s="136">
        <v>0</v>
      </c>
      <c r="I53" s="148">
        <v>0</v>
      </c>
      <c r="J53" s="164">
        <v>0</v>
      </c>
      <c r="K53" s="136">
        <v>0</v>
      </c>
      <c r="L53" s="136">
        <f t="shared" si="4"/>
        <v>0</v>
      </c>
      <c r="M53" s="136">
        <f t="shared" si="5"/>
        <v>0</v>
      </c>
      <c r="N53" s="136">
        <f t="shared" si="6"/>
        <v>0</v>
      </c>
      <c r="O53" s="95">
        <v>0</v>
      </c>
      <c r="P53" s="125">
        <v>0</v>
      </c>
      <c r="Q53" s="126">
        <v>0</v>
      </c>
    </row>
    <row r="54" spans="1:17" ht="30.75" customHeight="1" thickBot="1">
      <c r="A54" s="10"/>
      <c r="B54" s="331"/>
      <c r="C54" s="334"/>
      <c r="D54" s="19"/>
      <c r="E54" s="19" t="s">
        <v>101</v>
      </c>
      <c r="F54" s="17" t="s">
        <v>110</v>
      </c>
      <c r="G54" s="13" t="s">
        <v>349</v>
      </c>
      <c r="H54" s="136">
        <v>0</v>
      </c>
      <c r="I54" s="148">
        <v>0</v>
      </c>
      <c r="J54" s="164">
        <v>0</v>
      </c>
      <c r="K54" s="136">
        <v>0</v>
      </c>
      <c r="L54" s="136">
        <f t="shared" si="4"/>
        <v>0</v>
      </c>
      <c r="M54" s="136">
        <f t="shared" si="5"/>
        <v>0</v>
      </c>
      <c r="N54" s="136">
        <f t="shared" si="6"/>
        <v>0</v>
      </c>
      <c r="O54" s="95">
        <v>0</v>
      </c>
      <c r="P54" s="125">
        <v>0</v>
      </c>
      <c r="Q54" s="126">
        <v>0</v>
      </c>
    </row>
    <row r="55" spans="1:17" ht="16.5" customHeight="1" thickBot="1">
      <c r="A55" s="10"/>
      <c r="B55" s="331"/>
      <c r="C55" s="334"/>
      <c r="D55" s="19"/>
      <c r="E55" s="19" t="s">
        <v>103</v>
      </c>
      <c r="F55" s="17" t="s">
        <v>111</v>
      </c>
      <c r="G55" s="13" t="s">
        <v>350</v>
      </c>
      <c r="H55" s="136">
        <v>0</v>
      </c>
      <c r="I55" s="148">
        <v>0</v>
      </c>
      <c r="J55" s="164">
        <v>0</v>
      </c>
      <c r="K55" s="136"/>
      <c r="L55" s="136">
        <f t="shared" si="4"/>
        <v>0</v>
      </c>
      <c r="M55" s="136">
        <f t="shared" si="5"/>
        <v>0</v>
      </c>
      <c r="N55" s="136">
        <f t="shared" si="6"/>
        <v>0</v>
      </c>
      <c r="O55" s="95">
        <v>0</v>
      </c>
      <c r="P55" s="125">
        <v>0</v>
      </c>
      <c r="Q55" s="126">
        <v>0</v>
      </c>
    </row>
    <row r="56" spans="1:17" ht="16.5" thickBot="1">
      <c r="A56" s="10"/>
      <c r="B56" s="331"/>
      <c r="C56" s="334"/>
      <c r="D56" s="19" t="s">
        <v>37</v>
      </c>
      <c r="E56" s="328" t="s">
        <v>112</v>
      </c>
      <c r="F56" s="329"/>
      <c r="G56" s="13" t="s">
        <v>351</v>
      </c>
      <c r="H56" s="136">
        <v>520</v>
      </c>
      <c r="I56" s="162">
        <v>600</v>
      </c>
      <c r="J56" s="164">
        <v>600</v>
      </c>
      <c r="K56" s="136">
        <v>479</v>
      </c>
      <c r="L56" s="136">
        <f t="shared" si="4"/>
        <v>198.5</v>
      </c>
      <c r="M56" s="136">
        <f t="shared" si="5"/>
        <v>397</v>
      </c>
      <c r="N56" s="136">
        <f t="shared" si="6"/>
        <v>595.5</v>
      </c>
      <c r="O56" s="94">
        <v>794</v>
      </c>
      <c r="P56" s="125">
        <f t="shared" si="2"/>
        <v>165.76200417536535</v>
      </c>
      <c r="Q56" s="126">
        <f>K56/H56*100</f>
        <v>92.11538461538461</v>
      </c>
    </row>
    <row r="57" spans="1:17" ht="63.75" customHeight="1" thickBot="1">
      <c r="A57" s="10"/>
      <c r="B57" s="331"/>
      <c r="C57" s="334"/>
      <c r="D57" s="19" t="s">
        <v>113</v>
      </c>
      <c r="E57" s="328" t="s">
        <v>265</v>
      </c>
      <c r="F57" s="329"/>
      <c r="G57" s="13" t="s">
        <v>352</v>
      </c>
      <c r="H57" s="92">
        <f aca="true" t="shared" si="14" ref="H57:O57">H58+H59+H61+H68+H73+H74+H78+H79+H80+H90</f>
        <v>751</v>
      </c>
      <c r="I57" s="92">
        <f t="shared" si="14"/>
        <v>993</v>
      </c>
      <c r="J57" s="92">
        <f t="shared" si="14"/>
        <v>993</v>
      </c>
      <c r="K57" s="92">
        <f t="shared" si="14"/>
        <v>965</v>
      </c>
      <c r="L57" s="92">
        <f t="shared" si="14"/>
        <v>309.75</v>
      </c>
      <c r="M57" s="92">
        <f t="shared" si="14"/>
        <v>619.5</v>
      </c>
      <c r="N57" s="92">
        <f t="shared" si="14"/>
        <v>929.25</v>
      </c>
      <c r="O57" s="92">
        <f t="shared" si="14"/>
        <v>1239</v>
      </c>
      <c r="P57" s="125">
        <f t="shared" si="2"/>
        <v>128.3937823834197</v>
      </c>
      <c r="Q57" s="126">
        <f>K57/H57*100</f>
        <v>128.4953395472703</v>
      </c>
    </row>
    <row r="58" spans="1:17" ht="18.75" customHeight="1" thickBot="1">
      <c r="A58" s="10"/>
      <c r="B58" s="331"/>
      <c r="C58" s="334"/>
      <c r="D58" s="19" t="s">
        <v>5</v>
      </c>
      <c r="E58" s="328" t="s">
        <v>114</v>
      </c>
      <c r="F58" s="329"/>
      <c r="G58" s="13" t="s">
        <v>353</v>
      </c>
      <c r="H58" s="136">
        <v>0</v>
      </c>
      <c r="I58" s="162">
        <v>0</v>
      </c>
      <c r="J58" s="164">
        <v>0</v>
      </c>
      <c r="K58" s="136">
        <v>0</v>
      </c>
      <c r="L58" s="136">
        <f t="shared" si="4"/>
        <v>0</v>
      </c>
      <c r="M58" s="136">
        <f t="shared" si="5"/>
        <v>0</v>
      </c>
      <c r="N58" s="136">
        <f t="shared" si="6"/>
        <v>0</v>
      </c>
      <c r="O58" s="94">
        <v>0</v>
      </c>
      <c r="P58" s="125">
        <v>0</v>
      </c>
      <c r="Q58" s="126">
        <v>0</v>
      </c>
    </row>
    <row r="59" spans="1:17" ht="32.25" customHeight="1" thickBot="1">
      <c r="A59" s="10"/>
      <c r="B59" s="331"/>
      <c r="C59" s="334"/>
      <c r="D59" s="19" t="s">
        <v>7</v>
      </c>
      <c r="E59" s="328" t="s">
        <v>115</v>
      </c>
      <c r="F59" s="329"/>
      <c r="G59" s="13" t="s">
        <v>355</v>
      </c>
      <c r="H59" s="136">
        <v>42</v>
      </c>
      <c r="I59" s="162">
        <v>60</v>
      </c>
      <c r="J59" s="164">
        <v>60</v>
      </c>
      <c r="K59" s="136">
        <v>64</v>
      </c>
      <c r="L59" s="136">
        <f t="shared" si="4"/>
        <v>17.5</v>
      </c>
      <c r="M59" s="136">
        <f t="shared" si="5"/>
        <v>35</v>
      </c>
      <c r="N59" s="136">
        <f t="shared" si="6"/>
        <v>52.5</v>
      </c>
      <c r="O59" s="94">
        <v>70</v>
      </c>
      <c r="P59" s="125">
        <f t="shared" si="2"/>
        <v>109.375</v>
      </c>
      <c r="Q59" s="126">
        <f>K59/H59*100</f>
        <v>152.38095238095238</v>
      </c>
    </row>
    <row r="60" spans="1:17" ht="32.25" customHeight="1" thickBot="1">
      <c r="A60" s="10"/>
      <c r="B60" s="331"/>
      <c r="C60" s="334"/>
      <c r="D60" s="19"/>
      <c r="E60" s="19" t="s">
        <v>101</v>
      </c>
      <c r="F60" s="17" t="s">
        <v>266</v>
      </c>
      <c r="G60" s="13" t="s">
        <v>356</v>
      </c>
      <c r="H60" s="136">
        <v>0</v>
      </c>
      <c r="I60" s="162">
        <v>0</v>
      </c>
      <c r="J60" s="164">
        <v>0</v>
      </c>
      <c r="K60" s="136">
        <v>0</v>
      </c>
      <c r="L60" s="136">
        <f t="shared" si="4"/>
        <v>0</v>
      </c>
      <c r="M60" s="136">
        <f t="shared" si="5"/>
        <v>0</v>
      </c>
      <c r="N60" s="136">
        <f t="shared" si="6"/>
        <v>0</v>
      </c>
      <c r="O60" s="94">
        <v>0</v>
      </c>
      <c r="P60" s="125">
        <v>0</v>
      </c>
      <c r="Q60" s="126">
        <v>0</v>
      </c>
    </row>
    <row r="61" spans="1:17" ht="32.25" customHeight="1" thickBot="1">
      <c r="A61" s="10"/>
      <c r="B61" s="331"/>
      <c r="C61" s="334"/>
      <c r="D61" s="19" t="s">
        <v>37</v>
      </c>
      <c r="E61" s="328" t="s">
        <v>267</v>
      </c>
      <c r="F61" s="329"/>
      <c r="G61" s="13" t="s">
        <v>357</v>
      </c>
      <c r="H61" s="136">
        <v>41</v>
      </c>
      <c r="I61" s="162">
        <v>60</v>
      </c>
      <c r="J61" s="164">
        <v>60</v>
      </c>
      <c r="K61" s="136">
        <v>52</v>
      </c>
      <c r="L61" s="136">
        <f t="shared" si="4"/>
        <v>25</v>
      </c>
      <c r="M61" s="136">
        <f t="shared" si="5"/>
        <v>50</v>
      </c>
      <c r="N61" s="136">
        <f t="shared" si="6"/>
        <v>75</v>
      </c>
      <c r="O61" s="94">
        <v>100</v>
      </c>
      <c r="P61" s="125">
        <f t="shared" si="2"/>
        <v>192.30769230769232</v>
      </c>
      <c r="Q61" s="126">
        <f>K61/H61*100</f>
        <v>126.82926829268293</v>
      </c>
    </row>
    <row r="62" spans="1:17" ht="18" customHeight="1" thickBot="1">
      <c r="A62" s="10"/>
      <c r="B62" s="331"/>
      <c r="C62" s="334"/>
      <c r="D62" s="19"/>
      <c r="E62" s="19" t="s">
        <v>116</v>
      </c>
      <c r="F62" s="17" t="s">
        <v>117</v>
      </c>
      <c r="G62" s="13" t="s">
        <v>358</v>
      </c>
      <c r="H62" s="136">
        <v>0</v>
      </c>
      <c r="I62" s="162">
        <v>0</v>
      </c>
      <c r="J62" s="164">
        <v>0</v>
      </c>
      <c r="K62" s="136">
        <v>0</v>
      </c>
      <c r="L62" s="136">
        <f t="shared" si="4"/>
        <v>0</v>
      </c>
      <c r="M62" s="136">
        <f t="shared" si="5"/>
        <v>0</v>
      </c>
      <c r="N62" s="136">
        <f t="shared" si="6"/>
        <v>0</v>
      </c>
      <c r="O62" s="94">
        <v>0</v>
      </c>
      <c r="P62" s="125">
        <v>0</v>
      </c>
      <c r="Q62" s="126">
        <v>0</v>
      </c>
    </row>
    <row r="63" spans="1:17" ht="49.5" customHeight="1" thickBot="1">
      <c r="A63" s="10"/>
      <c r="B63" s="332"/>
      <c r="C63" s="335"/>
      <c r="D63" s="19"/>
      <c r="E63" s="19"/>
      <c r="F63" s="17" t="s">
        <v>118</v>
      </c>
      <c r="G63" s="13" t="s">
        <v>268</v>
      </c>
      <c r="H63" s="136">
        <v>0</v>
      </c>
      <c r="I63" s="162">
        <v>0</v>
      </c>
      <c r="J63" s="164">
        <v>0</v>
      </c>
      <c r="K63" s="136">
        <v>0</v>
      </c>
      <c r="L63" s="136">
        <f t="shared" si="4"/>
        <v>0</v>
      </c>
      <c r="M63" s="136">
        <f t="shared" si="5"/>
        <v>0</v>
      </c>
      <c r="N63" s="136">
        <f t="shared" si="6"/>
        <v>0</v>
      </c>
      <c r="O63" s="94">
        <v>0</v>
      </c>
      <c r="P63" s="125">
        <v>0</v>
      </c>
      <c r="Q63" s="126">
        <v>0</v>
      </c>
    </row>
    <row r="64" spans="1:17" ht="34.5" customHeight="1" thickBot="1">
      <c r="A64" s="1"/>
      <c r="B64" s="330"/>
      <c r="C64" s="333"/>
      <c r="D64" s="19"/>
      <c r="E64" s="19" t="s">
        <v>120</v>
      </c>
      <c r="F64" s="17" t="s">
        <v>121</v>
      </c>
      <c r="G64" s="13" t="s">
        <v>119</v>
      </c>
      <c r="H64" s="136">
        <v>0</v>
      </c>
      <c r="I64" s="162">
        <v>0</v>
      </c>
      <c r="J64" s="164">
        <v>0</v>
      </c>
      <c r="K64" s="136">
        <v>0</v>
      </c>
      <c r="L64" s="136">
        <f t="shared" si="4"/>
        <v>0</v>
      </c>
      <c r="M64" s="136">
        <f t="shared" si="5"/>
        <v>0</v>
      </c>
      <c r="N64" s="136">
        <f t="shared" si="6"/>
        <v>0</v>
      </c>
      <c r="O64" s="94">
        <v>0</v>
      </c>
      <c r="P64" s="125">
        <v>0</v>
      </c>
      <c r="Q64" s="126">
        <v>0</v>
      </c>
    </row>
    <row r="65" spans="1:17" ht="65.25" customHeight="1" thickBot="1">
      <c r="A65" s="1"/>
      <c r="B65" s="331"/>
      <c r="C65" s="334"/>
      <c r="D65" s="19"/>
      <c r="E65" s="17"/>
      <c r="F65" s="112" t="s">
        <v>122</v>
      </c>
      <c r="G65" s="13">
        <v>53</v>
      </c>
      <c r="H65" s="136">
        <v>0</v>
      </c>
      <c r="I65" s="162">
        <v>0</v>
      </c>
      <c r="J65" s="164">
        <v>0</v>
      </c>
      <c r="K65" s="136">
        <v>0</v>
      </c>
      <c r="L65" s="136">
        <f t="shared" si="4"/>
        <v>0</v>
      </c>
      <c r="M65" s="136">
        <f t="shared" si="5"/>
        <v>0</v>
      </c>
      <c r="N65" s="136">
        <f t="shared" si="6"/>
        <v>0</v>
      </c>
      <c r="O65" s="94">
        <v>0</v>
      </c>
      <c r="P65" s="125">
        <v>0</v>
      </c>
      <c r="Q65" s="126">
        <v>0</v>
      </c>
    </row>
    <row r="66" spans="1:17" ht="83.25" customHeight="1" thickBot="1">
      <c r="A66" s="1"/>
      <c r="B66" s="331"/>
      <c r="C66" s="334"/>
      <c r="D66" s="19"/>
      <c r="E66" s="17"/>
      <c r="F66" s="17" t="s">
        <v>124</v>
      </c>
      <c r="G66" s="13" t="s">
        <v>123</v>
      </c>
      <c r="H66" s="136">
        <v>0</v>
      </c>
      <c r="I66" s="162">
        <v>0</v>
      </c>
      <c r="J66" s="164">
        <v>0</v>
      </c>
      <c r="K66" s="136">
        <v>0</v>
      </c>
      <c r="L66" s="136">
        <f t="shared" si="4"/>
        <v>0</v>
      </c>
      <c r="M66" s="136">
        <f t="shared" si="5"/>
        <v>0</v>
      </c>
      <c r="N66" s="136">
        <f t="shared" si="6"/>
        <v>0</v>
      </c>
      <c r="O66" s="94">
        <v>0</v>
      </c>
      <c r="P66" s="125">
        <v>0</v>
      </c>
      <c r="Q66" s="126">
        <v>0</v>
      </c>
    </row>
    <row r="67" spans="1:17" ht="17.25" customHeight="1" thickBot="1">
      <c r="A67" s="1"/>
      <c r="B67" s="331"/>
      <c r="C67" s="334"/>
      <c r="D67" s="19"/>
      <c r="E67" s="17"/>
      <c r="F67" s="17" t="s">
        <v>270</v>
      </c>
      <c r="G67" s="13" t="s">
        <v>125</v>
      </c>
      <c r="H67" s="136">
        <v>41</v>
      </c>
      <c r="I67" s="162">
        <v>60</v>
      </c>
      <c r="J67" s="164">
        <v>60</v>
      </c>
      <c r="K67" s="136">
        <v>52</v>
      </c>
      <c r="L67" s="136">
        <f t="shared" si="4"/>
        <v>25</v>
      </c>
      <c r="M67" s="136">
        <f t="shared" si="5"/>
        <v>50</v>
      </c>
      <c r="N67" s="136">
        <f t="shared" si="6"/>
        <v>75</v>
      </c>
      <c r="O67" s="94">
        <v>100</v>
      </c>
      <c r="P67" s="125">
        <f t="shared" si="2"/>
        <v>192.30769230769232</v>
      </c>
      <c r="Q67" s="126">
        <f>K67/H67*100</f>
        <v>126.82926829268293</v>
      </c>
    </row>
    <row r="68" spans="1:17" ht="48" customHeight="1" thickBot="1">
      <c r="A68" s="1"/>
      <c r="B68" s="331"/>
      <c r="C68" s="334"/>
      <c r="D68" s="19" t="s">
        <v>45</v>
      </c>
      <c r="E68" s="328" t="s">
        <v>271</v>
      </c>
      <c r="F68" s="329"/>
      <c r="G68" s="13" t="s">
        <v>365</v>
      </c>
      <c r="H68" s="136">
        <v>0</v>
      </c>
      <c r="I68" s="162">
        <v>0</v>
      </c>
      <c r="J68" s="164">
        <v>0</v>
      </c>
      <c r="K68" s="136">
        <v>0</v>
      </c>
      <c r="L68" s="136">
        <f t="shared" si="4"/>
        <v>0</v>
      </c>
      <c r="M68" s="136">
        <f t="shared" si="5"/>
        <v>0</v>
      </c>
      <c r="N68" s="136">
        <f t="shared" si="6"/>
        <v>0</v>
      </c>
      <c r="O68" s="94">
        <v>0</v>
      </c>
      <c r="P68" s="125">
        <v>0</v>
      </c>
      <c r="Q68" s="126">
        <v>0</v>
      </c>
    </row>
    <row r="69" spans="1:17" ht="33" customHeight="1" thickBot="1">
      <c r="A69" s="1"/>
      <c r="B69" s="331"/>
      <c r="C69" s="334"/>
      <c r="D69" s="19"/>
      <c r="E69" s="19" t="s">
        <v>126</v>
      </c>
      <c r="F69" s="17" t="s">
        <v>272</v>
      </c>
      <c r="G69" s="13" t="s">
        <v>367</v>
      </c>
      <c r="H69" s="136">
        <v>0</v>
      </c>
      <c r="I69" s="162">
        <v>0</v>
      </c>
      <c r="J69" s="164">
        <v>0</v>
      </c>
      <c r="K69" s="136">
        <v>0</v>
      </c>
      <c r="L69" s="136">
        <f t="shared" si="4"/>
        <v>0</v>
      </c>
      <c r="M69" s="136">
        <f t="shared" si="5"/>
        <v>0</v>
      </c>
      <c r="N69" s="136">
        <f t="shared" si="6"/>
        <v>0</v>
      </c>
      <c r="O69" s="94">
        <v>0</v>
      </c>
      <c r="P69" s="125">
        <v>0</v>
      </c>
      <c r="Q69" s="126">
        <v>0</v>
      </c>
    </row>
    <row r="70" spans="1:17" ht="31.5" customHeight="1" thickBot="1">
      <c r="A70" s="1"/>
      <c r="B70" s="331"/>
      <c r="C70" s="334"/>
      <c r="D70" s="19"/>
      <c r="E70" s="19" t="s">
        <v>127</v>
      </c>
      <c r="F70" s="17" t="s">
        <v>273</v>
      </c>
      <c r="G70" s="13" t="s">
        <v>368</v>
      </c>
      <c r="H70" s="136">
        <v>0</v>
      </c>
      <c r="I70" s="162">
        <v>0</v>
      </c>
      <c r="J70" s="164">
        <v>0</v>
      </c>
      <c r="K70" s="136">
        <v>0</v>
      </c>
      <c r="L70" s="136">
        <f t="shared" si="4"/>
        <v>0</v>
      </c>
      <c r="M70" s="136">
        <f t="shared" si="5"/>
        <v>0</v>
      </c>
      <c r="N70" s="136">
        <f t="shared" si="6"/>
        <v>0</v>
      </c>
      <c r="O70" s="94">
        <v>0</v>
      </c>
      <c r="P70" s="125">
        <v>0</v>
      </c>
      <c r="Q70" s="126">
        <v>0</v>
      </c>
    </row>
    <row r="71" spans="1:17" ht="17.25" customHeight="1" thickBot="1">
      <c r="A71" s="1"/>
      <c r="B71" s="331"/>
      <c r="C71" s="334"/>
      <c r="D71" s="19"/>
      <c r="E71" s="19"/>
      <c r="F71" s="17" t="s">
        <v>129</v>
      </c>
      <c r="G71" s="13" t="s">
        <v>370</v>
      </c>
      <c r="H71" s="136">
        <v>0</v>
      </c>
      <c r="I71" s="162">
        <v>0</v>
      </c>
      <c r="J71" s="164">
        <v>0</v>
      </c>
      <c r="K71" s="136">
        <v>0</v>
      </c>
      <c r="L71" s="136">
        <f t="shared" si="4"/>
        <v>0</v>
      </c>
      <c r="M71" s="136">
        <f t="shared" si="5"/>
        <v>0</v>
      </c>
      <c r="N71" s="136">
        <f t="shared" si="6"/>
        <v>0</v>
      </c>
      <c r="O71" s="94">
        <v>0</v>
      </c>
      <c r="P71" s="125">
        <v>0</v>
      </c>
      <c r="Q71" s="126">
        <v>0</v>
      </c>
    </row>
    <row r="72" spans="1:17" ht="31.5" customHeight="1" thickBot="1">
      <c r="A72" s="1"/>
      <c r="B72" s="331"/>
      <c r="C72" s="334"/>
      <c r="D72" s="19"/>
      <c r="E72" s="19" t="s">
        <v>128</v>
      </c>
      <c r="F72" s="17" t="s">
        <v>274</v>
      </c>
      <c r="G72" s="13" t="s">
        <v>402</v>
      </c>
      <c r="H72" s="136">
        <v>0</v>
      </c>
      <c r="I72" s="162">
        <v>0</v>
      </c>
      <c r="J72" s="164">
        <v>0</v>
      </c>
      <c r="K72" s="136">
        <v>0</v>
      </c>
      <c r="L72" s="136">
        <f t="shared" si="4"/>
        <v>0</v>
      </c>
      <c r="M72" s="136">
        <f t="shared" si="5"/>
        <v>0</v>
      </c>
      <c r="N72" s="136">
        <f t="shared" si="6"/>
        <v>0</v>
      </c>
      <c r="O72" s="94">
        <v>0</v>
      </c>
      <c r="P72" s="125">
        <v>0</v>
      </c>
      <c r="Q72" s="126">
        <v>0</v>
      </c>
    </row>
    <row r="73" spans="1:17" ht="33" customHeight="1" thickBot="1">
      <c r="A73" s="1"/>
      <c r="B73" s="331"/>
      <c r="C73" s="334"/>
      <c r="D73" s="19" t="s">
        <v>46</v>
      </c>
      <c r="E73" s="328" t="s">
        <v>275</v>
      </c>
      <c r="F73" s="329"/>
      <c r="G73" s="13" t="s">
        <v>403</v>
      </c>
      <c r="H73" s="136">
        <v>1</v>
      </c>
      <c r="I73" s="162">
        <v>2</v>
      </c>
      <c r="J73" s="164">
        <v>2</v>
      </c>
      <c r="K73" s="136">
        <v>1</v>
      </c>
      <c r="L73" s="136">
        <f t="shared" si="4"/>
        <v>0.5</v>
      </c>
      <c r="M73" s="136">
        <f t="shared" si="5"/>
        <v>1</v>
      </c>
      <c r="N73" s="136">
        <f t="shared" si="6"/>
        <v>1.5</v>
      </c>
      <c r="O73" s="94">
        <v>2</v>
      </c>
      <c r="P73" s="125">
        <f t="shared" si="2"/>
        <v>200</v>
      </c>
      <c r="Q73" s="126">
        <f>K73/H73*100</f>
        <v>100</v>
      </c>
    </row>
    <row r="74" spans="1:17" ht="31.5" customHeight="1" thickBot="1">
      <c r="A74" s="1"/>
      <c r="B74" s="331"/>
      <c r="C74" s="334"/>
      <c r="D74" s="19" t="s">
        <v>83</v>
      </c>
      <c r="E74" s="328" t="s">
        <v>130</v>
      </c>
      <c r="F74" s="329"/>
      <c r="G74" s="13" t="s">
        <v>404</v>
      </c>
      <c r="H74" s="136">
        <v>11</v>
      </c>
      <c r="I74" s="162">
        <v>12</v>
      </c>
      <c r="J74" s="164">
        <v>12</v>
      </c>
      <c r="K74" s="136">
        <v>6</v>
      </c>
      <c r="L74" s="136">
        <f t="shared" si="4"/>
        <v>2.5</v>
      </c>
      <c r="M74" s="136">
        <f t="shared" si="5"/>
        <v>5</v>
      </c>
      <c r="N74" s="136">
        <f t="shared" si="6"/>
        <v>7.5</v>
      </c>
      <c r="O74" s="94">
        <v>10</v>
      </c>
      <c r="P74" s="125">
        <f t="shared" si="2"/>
        <v>166.66666666666669</v>
      </c>
      <c r="Q74" s="126">
        <f>K74/H74*100</f>
        <v>54.54545454545454</v>
      </c>
    </row>
    <row r="75" spans="1:17" ht="15" customHeight="1" thickBot="1">
      <c r="A75" s="1"/>
      <c r="B75" s="331"/>
      <c r="C75" s="334"/>
      <c r="D75" s="19"/>
      <c r="E75" s="328" t="s">
        <v>276</v>
      </c>
      <c r="F75" s="329"/>
      <c r="G75" s="13" t="s">
        <v>277</v>
      </c>
      <c r="H75" s="136">
        <v>0</v>
      </c>
      <c r="I75" s="162">
        <v>0</v>
      </c>
      <c r="J75" s="164">
        <v>0</v>
      </c>
      <c r="K75" s="136">
        <v>0</v>
      </c>
      <c r="L75" s="136">
        <f t="shared" si="4"/>
        <v>0</v>
      </c>
      <c r="M75" s="136">
        <f t="shared" si="5"/>
        <v>0</v>
      </c>
      <c r="N75" s="136">
        <f t="shared" si="6"/>
        <v>0</v>
      </c>
      <c r="O75" s="94">
        <v>0</v>
      </c>
      <c r="P75" s="125">
        <v>0</v>
      </c>
      <c r="Q75" s="126">
        <v>0</v>
      </c>
    </row>
    <row r="76" spans="1:17" ht="16.5" thickBot="1">
      <c r="A76" s="1"/>
      <c r="B76" s="331"/>
      <c r="C76" s="334"/>
      <c r="D76" s="19"/>
      <c r="E76" s="328" t="s">
        <v>132</v>
      </c>
      <c r="F76" s="329"/>
      <c r="G76" s="13" t="s">
        <v>131</v>
      </c>
      <c r="H76" s="136">
        <v>11</v>
      </c>
      <c r="I76" s="162">
        <v>12</v>
      </c>
      <c r="J76" s="164">
        <v>12</v>
      </c>
      <c r="K76" s="136">
        <v>6</v>
      </c>
      <c r="L76" s="136">
        <f t="shared" si="4"/>
        <v>2.5</v>
      </c>
      <c r="M76" s="136">
        <f t="shared" si="5"/>
        <v>5</v>
      </c>
      <c r="N76" s="136">
        <f t="shared" si="6"/>
        <v>7.5</v>
      </c>
      <c r="O76" s="94">
        <v>10</v>
      </c>
      <c r="P76" s="125">
        <f t="shared" si="2"/>
        <v>166.66666666666669</v>
      </c>
      <c r="Q76" s="126">
        <f>K76/H76*100</f>
        <v>54.54545454545454</v>
      </c>
    </row>
    <row r="77" spans="1:17" ht="16.5" thickBot="1">
      <c r="A77" s="1"/>
      <c r="B77" s="331"/>
      <c r="C77" s="334"/>
      <c r="D77" s="19"/>
      <c r="E77" s="328" t="s">
        <v>133</v>
      </c>
      <c r="F77" s="329"/>
      <c r="G77" s="13" t="s">
        <v>405</v>
      </c>
      <c r="H77" s="136">
        <v>0</v>
      </c>
      <c r="I77" s="148">
        <v>0</v>
      </c>
      <c r="J77" s="164">
        <v>0</v>
      </c>
      <c r="K77" s="136">
        <v>0</v>
      </c>
      <c r="L77" s="136">
        <f t="shared" si="4"/>
        <v>0</v>
      </c>
      <c r="M77" s="136">
        <f t="shared" si="5"/>
        <v>0</v>
      </c>
      <c r="N77" s="136">
        <f t="shared" si="6"/>
        <v>0</v>
      </c>
      <c r="O77" s="95">
        <v>0</v>
      </c>
      <c r="P77" s="125">
        <v>0</v>
      </c>
      <c r="Q77" s="126">
        <v>0</v>
      </c>
    </row>
    <row r="78" spans="1:17" ht="33" customHeight="1" thickBot="1">
      <c r="A78" s="1"/>
      <c r="B78" s="331"/>
      <c r="C78" s="334"/>
      <c r="D78" s="19" t="s">
        <v>134</v>
      </c>
      <c r="E78" s="328" t="s">
        <v>135</v>
      </c>
      <c r="F78" s="329"/>
      <c r="G78" s="13" t="s">
        <v>406</v>
      </c>
      <c r="H78" s="136">
        <v>37</v>
      </c>
      <c r="I78" s="162">
        <v>37</v>
      </c>
      <c r="J78" s="164">
        <v>37</v>
      </c>
      <c r="K78" s="136">
        <v>30</v>
      </c>
      <c r="L78" s="136">
        <f t="shared" si="4"/>
        <v>26.75</v>
      </c>
      <c r="M78" s="136">
        <f t="shared" si="5"/>
        <v>53.5</v>
      </c>
      <c r="N78" s="136">
        <f t="shared" si="6"/>
        <v>80.25</v>
      </c>
      <c r="O78" s="94">
        <v>107</v>
      </c>
      <c r="P78" s="125">
        <f aca="true" t="shared" si="15" ref="P78:P83">O78/K78*100</f>
        <v>356.6666666666667</v>
      </c>
      <c r="Q78" s="126">
        <f aca="true" t="shared" si="16" ref="Q78:Q83">K78/H78*100</f>
        <v>81.08108108108108</v>
      </c>
    </row>
    <row r="79" spans="1:17" ht="30.75" customHeight="1" thickBot="1">
      <c r="A79" s="1"/>
      <c r="B79" s="331"/>
      <c r="C79" s="334"/>
      <c r="D79" s="19" t="s">
        <v>136</v>
      </c>
      <c r="E79" s="328" t="s">
        <v>278</v>
      </c>
      <c r="F79" s="329"/>
      <c r="G79" s="13" t="s">
        <v>407</v>
      </c>
      <c r="H79" s="136">
        <v>70</v>
      </c>
      <c r="I79" s="162">
        <v>172</v>
      </c>
      <c r="J79" s="164">
        <v>172</v>
      </c>
      <c r="K79" s="136">
        <v>146</v>
      </c>
      <c r="L79" s="136">
        <f t="shared" si="4"/>
        <v>37.5</v>
      </c>
      <c r="M79" s="136">
        <f t="shared" si="5"/>
        <v>75</v>
      </c>
      <c r="N79" s="136">
        <f t="shared" si="6"/>
        <v>112.5</v>
      </c>
      <c r="O79" s="94">
        <v>150</v>
      </c>
      <c r="P79" s="125">
        <f t="shared" si="15"/>
        <v>102.73972602739727</v>
      </c>
      <c r="Q79" s="126">
        <f t="shared" si="16"/>
        <v>208.57142857142858</v>
      </c>
    </row>
    <row r="80" spans="1:17" ht="30.75" customHeight="1" thickBot="1">
      <c r="A80" s="1"/>
      <c r="B80" s="331"/>
      <c r="C80" s="334"/>
      <c r="D80" s="19" t="s">
        <v>137</v>
      </c>
      <c r="E80" s="328" t="s">
        <v>138</v>
      </c>
      <c r="F80" s="329"/>
      <c r="G80" s="13" t="s">
        <v>408</v>
      </c>
      <c r="H80" s="98">
        <f aca="true" t="shared" si="17" ref="H80:O80">SUM(H81:H88)</f>
        <v>41</v>
      </c>
      <c r="I80" s="98">
        <f t="shared" si="17"/>
        <v>41</v>
      </c>
      <c r="J80" s="98">
        <f t="shared" si="17"/>
        <v>41</v>
      </c>
      <c r="K80" s="98">
        <f t="shared" si="17"/>
        <v>51</v>
      </c>
      <c r="L80" s="98">
        <f t="shared" si="17"/>
        <v>15</v>
      </c>
      <c r="M80" s="98">
        <f t="shared" si="17"/>
        <v>30</v>
      </c>
      <c r="N80" s="98">
        <f t="shared" si="17"/>
        <v>45</v>
      </c>
      <c r="O80" s="98">
        <f t="shared" si="17"/>
        <v>60</v>
      </c>
      <c r="P80" s="125">
        <f t="shared" si="15"/>
        <v>117.64705882352942</v>
      </c>
      <c r="Q80" s="126">
        <f t="shared" si="16"/>
        <v>124.39024390243902</v>
      </c>
    </row>
    <row r="81" spans="1:17" ht="18" customHeight="1" thickBot="1">
      <c r="A81" s="1"/>
      <c r="B81" s="331"/>
      <c r="C81" s="334"/>
      <c r="D81" s="19"/>
      <c r="E81" s="17" t="s">
        <v>139</v>
      </c>
      <c r="F81" s="17" t="s">
        <v>279</v>
      </c>
      <c r="G81" s="13" t="s">
        <v>409</v>
      </c>
      <c r="H81" s="136">
        <v>23</v>
      </c>
      <c r="I81" s="162">
        <v>23</v>
      </c>
      <c r="J81" s="164">
        <v>23</v>
      </c>
      <c r="K81" s="136">
        <v>18</v>
      </c>
      <c r="L81" s="136">
        <f aca="true" t="shared" si="18" ref="L81:L144">O81/4</f>
        <v>5</v>
      </c>
      <c r="M81" s="136">
        <f aca="true" t="shared" si="19" ref="M81:M144">L81*2</f>
        <v>10</v>
      </c>
      <c r="N81" s="136">
        <f aca="true" t="shared" si="20" ref="N81:N144">L81*3</f>
        <v>15</v>
      </c>
      <c r="O81" s="94">
        <v>20</v>
      </c>
      <c r="P81" s="125">
        <f t="shared" si="15"/>
        <v>111.11111111111111</v>
      </c>
      <c r="Q81" s="126">
        <f t="shared" si="16"/>
        <v>78.26086956521739</v>
      </c>
    </row>
    <row r="82" spans="1:17" ht="34.5" customHeight="1" thickBot="1">
      <c r="A82" s="1"/>
      <c r="B82" s="331"/>
      <c r="C82" s="334"/>
      <c r="D82" s="19"/>
      <c r="E82" s="17" t="s">
        <v>140</v>
      </c>
      <c r="F82" s="17" t="s">
        <v>141</v>
      </c>
      <c r="G82" s="13" t="s">
        <v>410</v>
      </c>
      <c r="H82" s="136">
        <v>8</v>
      </c>
      <c r="I82" s="162">
        <v>8</v>
      </c>
      <c r="J82" s="164">
        <v>8</v>
      </c>
      <c r="K82" s="136">
        <v>15</v>
      </c>
      <c r="L82" s="136">
        <f t="shared" si="18"/>
        <v>5</v>
      </c>
      <c r="M82" s="136">
        <f t="shared" si="19"/>
        <v>10</v>
      </c>
      <c r="N82" s="136">
        <f t="shared" si="20"/>
        <v>15</v>
      </c>
      <c r="O82" s="94">
        <v>20</v>
      </c>
      <c r="P82" s="125">
        <f t="shared" si="15"/>
        <v>133.33333333333331</v>
      </c>
      <c r="Q82" s="126">
        <f t="shared" si="16"/>
        <v>187.5</v>
      </c>
    </row>
    <row r="83" spans="1:17" ht="32.25" customHeight="1" thickBot="1">
      <c r="A83" s="1"/>
      <c r="B83" s="331"/>
      <c r="C83" s="334"/>
      <c r="D83" s="19"/>
      <c r="E83" s="17" t="s">
        <v>142</v>
      </c>
      <c r="F83" s="17" t="s">
        <v>143</v>
      </c>
      <c r="G83" s="13" t="s">
        <v>411</v>
      </c>
      <c r="H83" s="136">
        <v>10</v>
      </c>
      <c r="I83" s="162">
        <v>10</v>
      </c>
      <c r="J83" s="164">
        <v>10</v>
      </c>
      <c r="K83" s="136">
        <v>18</v>
      </c>
      <c r="L83" s="136">
        <f t="shared" si="18"/>
        <v>5</v>
      </c>
      <c r="M83" s="136">
        <f t="shared" si="19"/>
        <v>10</v>
      </c>
      <c r="N83" s="136">
        <f t="shared" si="20"/>
        <v>15</v>
      </c>
      <c r="O83" s="94">
        <v>20</v>
      </c>
      <c r="P83" s="125">
        <f t="shared" si="15"/>
        <v>111.11111111111111</v>
      </c>
      <c r="Q83" s="126">
        <f t="shared" si="16"/>
        <v>180</v>
      </c>
    </row>
    <row r="84" spans="1:17" ht="32.25" customHeight="1" thickBot="1">
      <c r="A84" s="1"/>
      <c r="B84" s="331"/>
      <c r="C84" s="334"/>
      <c r="D84" s="19"/>
      <c r="E84" s="17" t="s">
        <v>144</v>
      </c>
      <c r="F84" s="17" t="s">
        <v>145</v>
      </c>
      <c r="G84" s="13" t="s">
        <v>412</v>
      </c>
      <c r="H84" s="136">
        <v>0</v>
      </c>
      <c r="I84" s="162">
        <v>0</v>
      </c>
      <c r="J84" s="164">
        <v>0</v>
      </c>
      <c r="K84" s="136">
        <v>0</v>
      </c>
      <c r="L84" s="136">
        <f t="shared" si="18"/>
        <v>0</v>
      </c>
      <c r="M84" s="136">
        <f t="shared" si="19"/>
        <v>0</v>
      </c>
      <c r="N84" s="136">
        <f t="shared" si="20"/>
        <v>0</v>
      </c>
      <c r="O84" s="94">
        <v>0</v>
      </c>
      <c r="P84" s="125">
        <v>0</v>
      </c>
      <c r="Q84" s="126">
        <v>0</v>
      </c>
    </row>
    <row r="85" spans="1:17" ht="30.75" customHeight="1" thickBot="1">
      <c r="A85" s="1"/>
      <c r="B85" s="331"/>
      <c r="C85" s="334"/>
      <c r="D85" s="19"/>
      <c r="E85" s="17"/>
      <c r="F85" s="17" t="s">
        <v>280</v>
      </c>
      <c r="G85" s="13" t="s">
        <v>413</v>
      </c>
      <c r="H85" s="136">
        <v>0</v>
      </c>
      <c r="I85" s="162">
        <v>0</v>
      </c>
      <c r="J85" s="164">
        <v>0</v>
      </c>
      <c r="K85" s="136">
        <v>0</v>
      </c>
      <c r="L85" s="136">
        <f t="shared" si="18"/>
        <v>0</v>
      </c>
      <c r="M85" s="136">
        <f t="shared" si="19"/>
        <v>0</v>
      </c>
      <c r="N85" s="136">
        <f t="shared" si="20"/>
        <v>0</v>
      </c>
      <c r="O85" s="94">
        <v>0</v>
      </c>
      <c r="P85" s="125">
        <v>0</v>
      </c>
      <c r="Q85" s="126">
        <v>0</v>
      </c>
    </row>
    <row r="86" spans="1:17" ht="32.25" customHeight="1" thickBot="1">
      <c r="A86" s="1"/>
      <c r="B86" s="331"/>
      <c r="C86" s="334"/>
      <c r="D86" s="19"/>
      <c r="E86" s="17" t="s">
        <v>146</v>
      </c>
      <c r="F86" s="17" t="s">
        <v>147</v>
      </c>
      <c r="G86" s="13" t="s">
        <v>414</v>
      </c>
      <c r="H86" s="136">
        <v>0</v>
      </c>
      <c r="I86" s="162">
        <v>0</v>
      </c>
      <c r="J86" s="164">
        <v>0</v>
      </c>
      <c r="K86" s="136">
        <v>0</v>
      </c>
      <c r="L86" s="136">
        <f t="shared" si="18"/>
        <v>0</v>
      </c>
      <c r="M86" s="136">
        <f t="shared" si="19"/>
        <v>0</v>
      </c>
      <c r="N86" s="136">
        <f t="shared" si="20"/>
        <v>0</v>
      </c>
      <c r="O86" s="94">
        <v>0</v>
      </c>
      <c r="P86" s="125">
        <v>0</v>
      </c>
      <c r="Q86" s="126">
        <v>0</v>
      </c>
    </row>
    <row r="87" spans="1:17" ht="62.25" customHeight="1" thickBot="1">
      <c r="A87" s="1"/>
      <c r="B87" s="331"/>
      <c r="C87" s="334"/>
      <c r="D87" s="19"/>
      <c r="E87" s="19" t="s">
        <v>148</v>
      </c>
      <c r="F87" s="112" t="s">
        <v>281</v>
      </c>
      <c r="G87" s="13">
        <v>75</v>
      </c>
      <c r="H87" s="136">
        <v>0</v>
      </c>
      <c r="I87" s="162">
        <v>0</v>
      </c>
      <c r="J87" s="164">
        <v>0</v>
      </c>
      <c r="K87" s="136">
        <v>0</v>
      </c>
      <c r="L87" s="136">
        <f t="shared" si="18"/>
        <v>0</v>
      </c>
      <c r="M87" s="136">
        <f t="shared" si="19"/>
        <v>0</v>
      </c>
      <c r="N87" s="136">
        <f t="shared" si="20"/>
        <v>0</v>
      </c>
      <c r="O87" s="94">
        <v>0</v>
      </c>
      <c r="P87" s="125">
        <v>0</v>
      </c>
      <c r="Q87" s="126">
        <v>0</v>
      </c>
    </row>
    <row r="88" spans="1:17" ht="30" customHeight="1" thickBot="1">
      <c r="A88" s="1"/>
      <c r="B88" s="332"/>
      <c r="C88" s="335"/>
      <c r="D88" s="19"/>
      <c r="E88" s="17" t="s">
        <v>149</v>
      </c>
      <c r="F88" s="17" t="s">
        <v>501</v>
      </c>
      <c r="G88" s="13" t="s">
        <v>415</v>
      </c>
      <c r="H88" s="136">
        <v>0</v>
      </c>
      <c r="I88" s="162">
        <v>0</v>
      </c>
      <c r="J88" s="164">
        <v>0</v>
      </c>
      <c r="K88" s="136">
        <v>0</v>
      </c>
      <c r="L88" s="136">
        <f t="shared" si="18"/>
        <v>0</v>
      </c>
      <c r="M88" s="136">
        <f t="shared" si="19"/>
        <v>0</v>
      </c>
      <c r="N88" s="136">
        <f t="shared" si="20"/>
        <v>0</v>
      </c>
      <c r="O88" s="94">
        <v>0</v>
      </c>
      <c r="P88" s="125">
        <v>0</v>
      </c>
      <c r="Q88" s="126">
        <v>0</v>
      </c>
    </row>
    <row r="89" spans="1:17" ht="16.5" customHeight="1" hidden="1" thickBot="1">
      <c r="A89" s="1"/>
      <c r="B89" s="113"/>
      <c r="C89" s="114"/>
      <c r="D89" s="114"/>
      <c r="E89" s="114"/>
      <c r="F89" s="114"/>
      <c r="G89" s="115"/>
      <c r="H89" s="136">
        <v>500</v>
      </c>
      <c r="I89" s="148"/>
      <c r="J89" s="164"/>
      <c r="K89" s="136"/>
      <c r="L89" s="136">
        <f t="shared" si="18"/>
        <v>0</v>
      </c>
      <c r="M89" s="136">
        <f t="shared" si="19"/>
        <v>0</v>
      </c>
      <c r="N89" s="136">
        <f t="shared" si="20"/>
        <v>0</v>
      </c>
      <c r="O89" s="95"/>
      <c r="P89" s="125" t="e">
        <f>O89/K89*100</f>
        <v>#DIV/0!</v>
      </c>
      <c r="Q89" s="126">
        <f>K89/H89*100</f>
        <v>0</v>
      </c>
    </row>
    <row r="90" spans="1:17" ht="20.25" customHeight="1" thickBot="1">
      <c r="A90" s="2"/>
      <c r="B90" s="25"/>
      <c r="C90" s="24"/>
      <c r="D90" s="18" t="s">
        <v>150</v>
      </c>
      <c r="E90" s="328" t="s">
        <v>47</v>
      </c>
      <c r="F90" s="329"/>
      <c r="G90" s="13">
        <v>77</v>
      </c>
      <c r="H90" s="140">
        <v>508</v>
      </c>
      <c r="I90" s="162">
        <v>609</v>
      </c>
      <c r="J90" s="164">
        <v>609</v>
      </c>
      <c r="K90" s="140">
        <v>615</v>
      </c>
      <c r="L90" s="136">
        <f t="shared" si="18"/>
        <v>185</v>
      </c>
      <c r="M90" s="136">
        <f t="shared" si="19"/>
        <v>370</v>
      </c>
      <c r="N90" s="136">
        <f t="shared" si="20"/>
        <v>555</v>
      </c>
      <c r="O90" s="94">
        <v>740</v>
      </c>
      <c r="P90" s="125">
        <f>O90/K90*100</f>
        <v>120.32520325203254</v>
      </c>
      <c r="Q90" s="126">
        <f>K90/H90*100</f>
        <v>121.06299212598427</v>
      </c>
    </row>
    <row r="91" spans="1:17" ht="67.5" customHeight="1" thickBot="1">
      <c r="A91" s="2"/>
      <c r="B91" s="25"/>
      <c r="C91" s="24"/>
      <c r="D91" s="336" t="s">
        <v>282</v>
      </c>
      <c r="E91" s="336"/>
      <c r="F91" s="329"/>
      <c r="G91" s="13">
        <v>78</v>
      </c>
      <c r="H91" s="93">
        <f aca="true" t="shared" si="21" ref="H91:O91">SUM(H92:H97)</f>
        <v>9505</v>
      </c>
      <c r="I91" s="93">
        <f t="shared" si="21"/>
        <v>989</v>
      </c>
      <c r="J91" s="93">
        <f t="shared" si="21"/>
        <v>989</v>
      </c>
      <c r="K91" s="93">
        <f t="shared" si="21"/>
        <v>960</v>
      </c>
      <c r="L91" s="93">
        <f t="shared" si="21"/>
        <v>244.75</v>
      </c>
      <c r="M91" s="93">
        <f t="shared" si="21"/>
        <v>489.5</v>
      </c>
      <c r="N91" s="93">
        <f t="shared" si="21"/>
        <v>734.25</v>
      </c>
      <c r="O91" s="93">
        <f t="shared" si="21"/>
        <v>979</v>
      </c>
      <c r="P91" s="125">
        <f>O91/K91*100</f>
        <v>101.97916666666667</v>
      </c>
      <c r="Q91" s="126">
        <f>K91/H91*100</f>
        <v>10.09994739610731</v>
      </c>
    </row>
    <row r="92" spans="1:17" ht="33.75" customHeight="1" thickBot="1">
      <c r="A92" s="2"/>
      <c r="B92" s="26"/>
      <c r="C92" s="24"/>
      <c r="D92" s="27" t="s">
        <v>5</v>
      </c>
      <c r="E92" s="328" t="s">
        <v>151</v>
      </c>
      <c r="F92" s="329"/>
      <c r="G92" s="13">
        <v>79</v>
      </c>
      <c r="H92" s="136">
        <v>0</v>
      </c>
      <c r="I92" s="162">
        <v>0</v>
      </c>
      <c r="J92" s="164">
        <v>0</v>
      </c>
      <c r="K92" s="136">
        <v>0</v>
      </c>
      <c r="L92" s="136">
        <f t="shared" si="18"/>
        <v>0</v>
      </c>
      <c r="M92" s="136">
        <f t="shared" si="19"/>
        <v>0</v>
      </c>
      <c r="N92" s="136">
        <f t="shared" si="20"/>
        <v>0</v>
      </c>
      <c r="O92" s="94"/>
      <c r="P92" s="125">
        <v>0</v>
      </c>
      <c r="Q92" s="126">
        <v>0</v>
      </c>
    </row>
    <row r="93" spans="1:17" ht="33.75" customHeight="1" thickBot="1">
      <c r="A93" s="2"/>
      <c r="B93" s="25"/>
      <c r="C93" s="24"/>
      <c r="D93" s="27" t="s">
        <v>7</v>
      </c>
      <c r="E93" s="328" t="s">
        <v>283</v>
      </c>
      <c r="F93" s="329"/>
      <c r="G93" s="13">
        <v>80</v>
      </c>
      <c r="H93" s="136">
        <v>9106</v>
      </c>
      <c r="I93" s="162">
        <v>519</v>
      </c>
      <c r="J93" s="164">
        <v>519</v>
      </c>
      <c r="K93" s="136">
        <v>478</v>
      </c>
      <c r="L93" s="136">
        <f t="shared" si="18"/>
        <v>119.75</v>
      </c>
      <c r="M93" s="136">
        <f t="shared" si="19"/>
        <v>239.5</v>
      </c>
      <c r="N93" s="136">
        <f t="shared" si="20"/>
        <v>359.25</v>
      </c>
      <c r="O93" s="94">
        <v>479</v>
      </c>
      <c r="P93" s="125">
        <f>O93/K93*100</f>
        <v>100.2092050209205</v>
      </c>
      <c r="Q93" s="126">
        <f>K93/H93*100</f>
        <v>5.249286184933012</v>
      </c>
    </row>
    <row r="94" spans="1:17" ht="16.5" thickBot="1">
      <c r="A94" s="2"/>
      <c r="B94" s="23"/>
      <c r="C94" s="24"/>
      <c r="D94" s="18" t="s">
        <v>37</v>
      </c>
      <c r="E94" s="328" t="s">
        <v>152</v>
      </c>
      <c r="F94" s="329"/>
      <c r="G94" s="13">
        <v>81</v>
      </c>
      <c r="H94" s="136">
        <v>0</v>
      </c>
      <c r="I94" s="162">
        <v>0</v>
      </c>
      <c r="J94" s="164">
        <v>0</v>
      </c>
      <c r="K94" s="136"/>
      <c r="L94" s="136">
        <f t="shared" si="18"/>
        <v>0</v>
      </c>
      <c r="M94" s="136">
        <f t="shared" si="19"/>
        <v>0</v>
      </c>
      <c r="N94" s="136">
        <f t="shared" si="20"/>
        <v>0</v>
      </c>
      <c r="O94" s="94">
        <v>0</v>
      </c>
      <c r="P94" s="125">
        <v>0</v>
      </c>
      <c r="Q94" s="126">
        <v>0</v>
      </c>
    </row>
    <row r="95" spans="1:17" ht="16.5" thickBot="1">
      <c r="A95" s="2"/>
      <c r="B95" s="23"/>
      <c r="C95" s="24"/>
      <c r="D95" s="18" t="s">
        <v>45</v>
      </c>
      <c r="E95" s="328" t="s">
        <v>153</v>
      </c>
      <c r="F95" s="329"/>
      <c r="G95" s="13">
        <v>82</v>
      </c>
      <c r="H95" s="136">
        <v>0</v>
      </c>
      <c r="I95" s="162">
        <v>0</v>
      </c>
      <c r="J95" s="164">
        <v>0</v>
      </c>
      <c r="K95" s="136"/>
      <c r="L95" s="136">
        <f t="shared" si="18"/>
        <v>0</v>
      </c>
      <c r="M95" s="136">
        <f t="shared" si="19"/>
        <v>0</v>
      </c>
      <c r="N95" s="136">
        <f t="shared" si="20"/>
        <v>0</v>
      </c>
      <c r="O95" s="94">
        <v>0</v>
      </c>
      <c r="P95" s="125">
        <v>0</v>
      </c>
      <c r="Q95" s="126">
        <v>0</v>
      </c>
    </row>
    <row r="96" spans="1:17" ht="16.5" thickBot="1">
      <c r="A96" s="2"/>
      <c r="B96" s="23"/>
      <c r="C96" s="24"/>
      <c r="D96" s="18" t="s">
        <v>46</v>
      </c>
      <c r="E96" s="328" t="s">
        <v>154</v>
      </c>
      <c r="F96" s="329"/>
      <c r="G96" s="13">
        <v>83</v>
      </c>
      <c r="H96" s="136">
        <v>0</v>
      </c>
      <c r="I96" s="162">
        <v>0</v>
      </c>
      <c r="J96" s="164">
        <v>0</v>
      </c>
      <c r="K96" s="136"/>
      <c r="L96" s="136">
        <f t="shared" si="18"/>
        <v>0</v>
      </c>
      <c r="M96" s="136">
        <f t="shared" si="19"/>
        <v>0</v>
      </c>
      <c r="N96" s="136">
        <f t="shared" si="20"/>
        <v>0</v>
      </c>
      <c r="O96" s="94">
        <v>0</v>
      </c>
      <c r="P96" s="125">
        <v>0</v>
      </c>
      <c r="Q96" s="126">
        <v>0</v>
      </c>
    </row>
    <row r="97" spans="1:17" ht="15" customHeight="1" thickBot="1">
      <c r="A97" s="2"/>
      <c r="B97" s="25"/>
      <c r="C97" s="28"/>
      <c r="D97" s="18" t="s">
        <v>83</v>
      </c>
      <c r="E97" s="328" t="s">
        <v>155</v>
      </c>
      <c r="F97" s="329"/>
      <c r="G97" s="13">
        <v>84</v>
      </c>
      <c r="H97" s="160">
        <v>399</v>
      </c>
      <c r="I97" s="162">
        <v>470</v>
      </c>
      <c r="J97" s="164">
        <v>470</v>
      </c>
      <c r="K97" s="160">
        <v>482</v>
      </c>
      <c r="L97" s="136">
        <f t="shared" si="18"/>
        <v>125</v>
      </c>
      <c r="M97" s="136">
        <f t="shared" si="19"/>
        <v>250</v>
      </c>
      <c r="N97" s="136">
        <f t="shared" si="20"/>
        <v>375</v>
      </c>
      <c r="O97" s="94">
        <v>500</v>
      </c>
      <c r="P97" s="125">
        <f aca="true" t="shared" si="22" ref="P97:P105">O97/K97*100</f>
        <v>103.73443983402491</v>
      </c>
      <c r="Q97" s="126">
        <f aca="true" t="shared" si="23" ref="Q97:Q105">K97/H97*100</f>
        <v>120.80200501253134</v>
      </c>
    </row>
    <row r="98" spans="1:17" ht="49.5" customHeight="1" thickBot="1">
      <c r="A98" s="2"/>
      <c r="B98" s="25"/>
      <c r="C98" s="24"/>
      <c r="D98" s="336" t="s">
        <v>284</v>
      </c>
      <c r="E98" s="336"/>
      <c r="F98" s="329"/>
      <c r="G98" s="13">
        <v>85</v>
      </c>
      <c r="H98" s="176">
        <f>H99+H112+H116+H125</f>
        <v>37898</v>
      </c>
      <c r="I98" s="167">
        <f>I99+I112+I116+I125</f>
        <v>42775</v>
      </c>
      <c r="J98" s="167">
        <f>J99+J112+J116+J125</f>
        <v>42775</v>
      </c>
      <c r="K98" s="167">
        <f>K99+K112+K116+K125</f>
        <v>42223</v>
      </c>
      <c r="L98" s="136">
        <f t="shared" si="18"/>
        <v>12903</v>
      </c>
      <c r="M98" s="136">
        <f t="shared" si="19"/>
        <v>25806</v>
      </c>
      <c r="N98" s="136">
        <f t="shared" si="20"/>
        <v>38709</v>
      </c>
      <c r="O98" s="167">
        <f>O99+O112+O116+O125</f>
        <v>51612</v>
      </c>
      <c r="P98" s="125">
        <f t="shared" si="22"/>
        <v>122.23669563981716</v>
      </c>
      <c r="Q98" s="126">
        <f t="shared" si="23"/>
        <v>111.41221172621248</v>
      </c>
    </row>
    <row r="99" spans="1:17" ht="30.75" customHeight="1" thickBot="1">
      <c r="A99" s="2"/>
      <c r="B99" s="25"/>
      <c r="C99" s="24"/>
      <c r="D99" s="18" t="s">
        <v>14</v>
      </c>
      <c r="E99" s="328" t="s">
        <v>285</v>
      </c>
      <c r="F99" s="329"/>
      <c r="G99" s="13">
        <v>86</v>
      </c>
      <c r="H99" s="88">
        <f>H100+H104</f>
        <v>36155</v>
      </c>
      <c r="I99" s="167">
        <f>I100+I104</f>
        <v>40918</v>
      </c>
      <c r="J99" s="167">
        <f>J100+J104</f>
        <v>40918</v>
      </c>
      <c r="K99" s="167">
        <f>K100+K104</f>
        <v>40397</v>
      </c>
      <c r="L99" s="136">
        <f t="shared" si="18"/>
        <v>12371</v>
      </c>
      <c r="M99" s="136">
        <f t="shared" si="19"/>
        <v>24742</v>
      </c>
      <c r="N99" s="136">
        <f t="shared" si="20"/>
        <v>37113</v>
      </c>
      <c r="O99" s="167">
        <f>O100+O104</f>
        <v>49484</v>
      </c>
      <c r="P99" s="125">
        <f t="shared" si="22"/>
        <v>122.49424462212542</v>
      </c>
      <c r="Q99" s="126">
        <f t="shared" si="23"/>
        <v>111.7328170377541</v>
      </c>
    </row>
    <row r="100" spans="1:17" ht="31.5" customHeight="1" thickBot="1">
      <c r="A100" s="2"/>
      <c r="B100" s="25"/>
      <c r="C100" s="29"/>
      <c r="D100" s="30" t="s">
        <v>15</v>
      </c>
      <c r="E100" s="328" t="s">
        <v>286</v>
      </c>
      <c r="F100" s="329"/>
      <c r="G100" s="13">
        <v>87</v>
      </c>
      <c r="H100" s="84">
        <f>SUM(H101:H103)</f>
        <v>32963</v>
      </c>
      <c r="I100" s="168">
        <f>SUM(I101:I103)</f>
        <v>36550</v>
      </c>
      <c r="J100" s="168">
        <f>SUM(J101:J103)</f>
        <v>36550</v>
      </c>
      <c r="K100" s="168">
        <f>SUM(K101:K103)</f>
        <v>36337</v>
      </c>
      <c r="L100" s="136">
        <f t="shared" si="18"/>
        <v>11106</v>
      </c>
      <c r="M100" s="136">
        <f t="shared" si="19"/>
        <v>22212</v>
      </c>
      <c r="N100" s="136">
        <f t="shared" si="20"/>
        <v>33318</v>
      </c>
      <c r="O100" s="168">
        <f>SUM(O101:O103)</f>
        <v>44424</v>
      </c>
      <c r="P100" s="125">
        <f t="shared" si="22"/>
        <v>122.25555219198063</v>
      </c>
      <c r="Q100" s="126">
        <f t="shared" si="23"/>
        <v>110.23571883627096</v>
      </c>
    </row>
    <row r="101" spans="1:17" ht="16.5" customHeight="1" thickBot="1">
      <c r="A101" s="2"/>
      <c r="B101" s="25"/>
      <c r="C101" s="24"/>
      <c r="D101" s="337"/>
      <c r="E101" s="336" t="s">
        <v>156</v>
      </c>
      <c r="F101" s="329"/>
      <c r="G101" s="13">
        <v>88</v>
      </c>
      <c r="H101" s="136">
        <v>32472</v>
      </c>
      <c r="I101" s="162">
        <v>36087</v>
      </c>
      <c r="J101" s="164">
        <v>36087</v>
      </c>
      <c r="K101" s="136">
        <v>35682</v>
      </c>
      <c r="L101" s="136">
        <f t="shared" si="18"/>
        <v>10979</v>
      </c>
      <c r="M101" s="136">
        <f t="shared" si="19"/>
        <v>21958</v>
      </c>
      <c r="N101" s="136">
        <f t="shared" si="20"/>
        <v>32937</v>
      </c>
      <c r="O101" s="94">
        <v>43916</v>
      </c>
      <c r="P101" s="125">
        <f t="shared" si="22"/>
        <v>123.07606075892608</v>
      </c>
      <c r="Q101" s="126">
        <f t="shared" si="23"/>
        <v>109.88543976348855</v>
      </c>
    </row>
    <row r="102" spans="1:17" ht="45.75" customHeight="1" thickBot="1">
      <c r="A102" s="2"/>
      <c r="B102" s="31"/>
      <c r="C102" s="24"/>
      <c r="D102" s="338"/>
      <c r="E102" s="336" t="s">
        <v>157</v>
      </c>
      <c r="F102" s="329"/>
      <c r="G102" s="13">
        <v>89</v>
      </c>
      <c r="H102" s="136">
        <v>257</v>
      </c>
      <c r="I102" s="162">
        <v>267</v>
      </c>
      <c r="J102" s="164">
        <v>267</v>
      </c>
      <c r="K102" s="136">
        <v>507</v>
      </c>
      <c r="L102" s="136">
        <f t="shared" si="18"/>
        <v>73.25</v>
      </c>
      <c r="M102" s="136">
        <f t="shared" si="19"/>
        <v>146.5</v>
      </c>
      <c r="N102" s="136">
        <f t="shared" si="20"/>
        <v>219.75</v>
      </c>
      <c r="O102" s="94">
        <v>293</v>
      </c>
      <c r="P102" s="125">
        <f t="shared" si="22"/>
        <v>57.79092702169625</v>
      </c>
      <c r="Q102" s="126">
        <f t="shared" si="23"/>
        <v>197.2762645914397</v>
      </c>
    </row>
    <row r="103" spans="1:17" ht="18" customHeight="1" thickBot="1">
      <c r="A103" s="2"/>
      <c r="B103" s="25"/>
      <c r="C103" s="24"/>
      <c r="D103" s="339"/>
      <c r="E103" s="336" t="s">
        <v>158</v>
      </c>
      <c r="F103" s="329"/>
      <c r="G103" s="13">
        <v>90</v>
      </c>
      <c r="H103" s="141">
        <v>234</v>
      </c>
      <c r="I103" s="162">
        <v>196</v>
      </c>
      <c r="J103" s="164">
        <v>196</v>
      </c>
      <c r="K103" s="141">
        <v>148</v>
      </c>
      <c r="L103" s="136">
        <f t="shared" si="18"/>
        <v>53.75</v>
      </c>
      <c r="M103" s="136">
        <f t="shared" si="19"/>
        <v>107.5</v>
      </c>
      <c r="N103" s="136">
        <f t="shared" si="20"/>
        <v>161.25</v>
      </c>
      <c r="O103" s="94">
        <v>215</v>
      </c>
      <c r="P103" s="125">
        <f t="shared" si="22"/>
        <v>145.27027027027026</v>
      </c>
      <c r="Q103" s="126">
        <f t="shared" si="23"/>
        <v>63.24786324786324</v>
      </c>
    </row>
    <row r="104" spans="1:17" ht="35.25" customHeight="1" thickBot="1">
      <c r="A104" s="2"/>
      <c r="B104" s="82"/>
      <c r="C104" s="28"/>
      <c r="D104" s="80" t="s">
        <v>17</v>
      </c>
      <c r="E104" s="340" t="s">
        <v>500</v>
      </c>
      <c r="F104" s="341"/>
      <c r="G104" s="15">
        <v>91</v>
      </c>
      <c r="H104" s="84">
        <f>H105+H108+H109+H110+H111</f>
        <v>3192</v>
      </c>
      <c r="I104" s="168">
        <f>I105+I108+I109+I110+I111</f>
        <v>4368</v>
      </c>
      <c r="J104" s="168">
        <f>J105+J108+J109+J110+J111</f>
        <v>4368</v>
      </c>
      <c r="K104" s="168">
        <f>K105+K108+K109+K110+K111</f>
        <v>4060</v>
      </c>
      <c r="L104" s="136">
        <f t="shared" si="18"/>
        <v>1265</v>
      </c>
      <c r="M104" s="136">
        <f t="shared" si="19"/>
        <v>2530</v>
      </c>
      <c r="N104" s="136">
        <f t="shared" si="20"/>
        <v>3795</v>
      </c>
      <c r="O104" s="168">
        <f>O105+O108+O109+O110+O111</f>
        <v>5060</v>
      </c>
      <c r="P104" s="125">
        <f t="shared" si="22"/>
        <v>124.63054187192117</v>
      </c>
      <c r="Q104" s="126">
        <f t="shared" si="23"/>
        <v>127.19298245614034</v>
      </c>
    </row>
    <row r="105" spans="1:17" ht="64.5" customHeight="1" thickBot="1">
      <c r="A105" s="2"/>
      <c r="B105" s="25"/>
      <c r="C105" s="24"/>
      <c r="D105" s="35"/>
      <c r="E105" s="328" t="s">
        <v>287</v>
      </c>
      <c r="F105" s="329"/>
      <c r="G105" s="13">
        <v>92</v>
      </c>
      <c r="H105" s="136">
        <v>620</v>
      </c>
      <c r="I105" s="162">
        <v>906</v>
      </c>
      <c r="J105" s="164">
        <v>906</v>
      </c>
      <c r="K105" s="136">
        <v>876</v>
      </c>
      <c r="L105" s="136">
        <f t="shared" si="18"/>
        <v>313.75</v>
      </c>
      <c r="M105" s="136">
        <f t="shared" si="19"/>
        <v>627.5</v>
      </c>
      <c r="N105" s="136">
        <f t="shared" si="20"/>
        <v>941.25</v>
      </c>
      <c r="O105" s="94">
        <v>1255</v>
      </c>
      <c r="P105" s="125">
        <f t="shared" si="22"/>
        <v>143.2648401826484</v>
      </c>
      <c r="Q105" s="126">
        <f t="shared" si="23"/>
        <v>141.29032258064515</v>
      </c>
    </row>
    <row r="106" spans="1:17" ht="48.75" customHeight="1" thickBot="1">
      <c r="A106" s="2"/>
      <c r="B106" s="25"/>
      <c r="C106" s="24"/>
      <c r="D106" s="27"/>
      <c r="E106" s="17"/>
      <c r="F106" s="17" t="s">
        <v>159</v>
      </c>
      <c r="G106" s="13" t="s">
        <v>288</v>
      </c>
      <c r="H106" s="136">
        <v>0</v>
      </c>
      <c r="I106" s="148">
        <v>0</v>
      </c>
      <c r="J106" s="164">
        <v>0</v>
      </c>
      <c r="K106" s="136">
        <v>0</v>
      </c>
      <c r="L106" s="136">
        <f t="shared" si="18"/>
        <v>0</v>
      </c>
      <c r="M106" s="136">
        <f t="shared" si="19"/>
        <v>0</v>
      </c>
      <c r="N106" s="136">
        <f t="shared" si="20"/>
        <v>0</v>
      </c>
      <c r="O106" s="95">
        <v>0</v>
      </c>
      <c r="P106" s="125">
        <v>0</v>
      </c>
      <c r="Q106" s="126">
        <v>0</v>
      </c>
    </row>
    <row r="107" spans="1:17" ht="50.25" customHeight="1" thickBot="1">
      <c r="A107" s="2"/>
      <c r="B107" s="25"/>
      <c r="C107" s="24"/>
      <c r="D107" s="27"/>
      <c r="E107" s="17"/>
      <c r="F107" s="36" t="s">
        <v>161</v>
      </c>
      <c r="G107" s="13" t="s">
        <v>160</v>
      </c>
      <c r="H107" s="136">
        <v>476</v>
      </c>
      <c r="I107" s="162">
        <v>614</v>
      </c>
      <c r="J107" s="164">
        <v>614</v>
      </c>
      <c r="K107" s="136">
        <v>598</v>
      </c>
      <c r="L107" s="136">
        <f t="shared" si="18"/>
        <v>226</v>
      </c>
      <c r="M107" s="136">
        <f t="shared" si="19"/>
        <v>452</v>
      </c>
      <c r="N107" s="136">
        <f t="shared" si="20"/>
        <v>678</v>
      </c>
      <c r="O107" s="94">
        <v>904</v>
      </c>
      <c r="P107" s="125">
        <f>O107/K107*100</f>
        <v>151.17056856187293</v>
      </c>
      <c r="Q107" s="126">
        <f>K107/H107*100</f>
        <v>125.63025210084034</v>
      </c>
    </row>
    <row r="108" spans="1:17" ht="16.5" thickBot="1">
      <c r="A108" s="2"/>
      <c r="B108" s="25"/>
      <c r="C108" s="24"/>
      <c r="D108" s="27"/>
      <c r="E108" s="328" t="s">
        <v>163</v>
      </c>
      <c r="F108" s="329"/>
      <c r="G108" s="13" t="s">
        <v>162</v>
      </c>
      <c r="H108" s="136">
        <v>2572</v>
      </c>
      <c r="I108" s="162">
        <v>3462</v>
      </c>
      <c r="J108" s="164">
        <v>3462</v>
      </c>
      <c r="K108" s="136">
        <v>3184</v>
      </c>
      <c r="L108" s="136">
        <f t="shared" si="18"/>
        <v>951.25</v>
      </c>
      <c r="M108" s="136">
        <f t="shared" si="19"/>
        <v>1902.5</v>
      </c>
      <c r="N108" s="136">
        <f t="shared" si="20"/>
        <v>2853.75</v>
      </c>
      <c r="O108" s="94">
        <v>3805</v>
      </c>
      <c r="P108" s="125">
        <f>O108/K108*100</f>
        <v>119.50376884422111</v>
      </c>
      <c r="Q108" s="126">
        <f>K108/H108*100</f>
        <v>123.79471228615864</v>
      </c>
    </row>
    <row r="109" spans="1:17" ht="16.5" thickBot="1">
      <c r="A109" s="2"/>
      <c r="B109" s="25"/>
      <c r="C109" s="24"/>
      <c r="D109" s="27"/>
      <c r="E109" s="328" t="s">
        <v>164</v>
      </c>
      <c r="F109" s="329"/>
      <c r="G109" s="13" t="s">
        <v>416</v>
      </c>
      <c r="H109" s="136">
        <v>0</v>
      </c>
      <c r="I109" s="162">
        <v>0</v>
      </c>
      <c r="J109" s="164">
        <v>0</v>
      </c>
      <c r="K109" s="136">
        <v>0</v>
      </c>
      <c r="L109" s="136">
        <f t="shared" si="18"/>
        <v>0</v>
      </c>
      <c r="M109" s="136">
        <f t="shared" si="19"/>
        <v>0</v>
      </c>
      <c r="N109" s="136">
        <f t="shared" si="20"/>
        <v>0</v>
      </c>
      <c r="O109" s="94">
        <v>0</v>
      </c>
      <c r="P109" s="125">
        <v>0</v>
      </c>
      <c r="Q109" s="126">
        <v>0</v>
      </c>
    </row>
    <row r="110" spans="1:17" ht="34.5" customHeight="1" thickBot="1">
      <c r="A110" s="2"/>
      <c r="B110" s="25"/>
      <c r="C110" s="24"/>
      <c r="D110" s="27"/>
      <c r="E110" s="328" t="s">
        <v>289</v>
      </c>
      <c r="F110" s="329"/>
      <c r="G110" s="13" t="s">
        <v>417</v>
      </c>
      <c r="H110" s="136">
        <v>0</v>
      </c>
      <c r="I110" s="162">
        <v>0</v>
      </c>
      <c r="J110" s="164">
        <v>0</v>
      </c>
      <c r="K110" s="136">
        <v>0</v>
      </c>
      <c r="L110" s="136">
        <f t="shared" si="18"/>
        <v>0</v>
      </c>
      <c r="M110" s="136">
        <f t="shared" si="19"/>
        <v>0</v>
      </c>
      <c r="N110" s="136">
        <f t="shared" si="20"/>
        <v>0</v>
      </c>
      <c r="O110" s="94">
        <v>0</v>
      </c>
      <c r="P110" s="125">
        <v>0</v>
      </c>
      <c r="Q110" s="126">
        <v>0</v>
      </c>
    </row>
    <row r="111" spans="1:17" ht="16.5" thickBot="1">
      <c r="A111" s="2"/>
      <c r="B111" s="25"/>
      <c r="C111" s="24"/>
      <c r="D111" s="27"/>
      <c r="E111" s="328" t="s">
        <v>165</v>
      </c>
      <c r="F111" s="329"/>
      <c r="G111" s="13" t="s">
        <v>418</v>
      </c>
      <c r="H111" s="136">
        <v>0</v>
      </c>
      <c r="I111" s="162">
        <v>0</v>
      </c>
      <c r="J111" s="164">
        <v>0</v>
      </c>
      <c r="K111" s="136">
        <v>0</v>
      </c>
      <c r="L111" s="136">
        <f t="shared" si="18"/>
        <v>0</v>
      </c>
      <c r="M111" s="136">
        <f t="shared" si="19"/>
        <v>0</v>
      </c>
      <c r="N111" s="136">
        <f t="shared" si="20"/>
        <v>0</v>
      </c>
      <c r="O111" s="94">
        <v>0</v>
      </c>
      <c r="P111" s="125">
        <v>0</v>
      </c>
      <c r="Q111" s="126">
        <v>0</v>
      </c>
    </row>
    <row r="112" spans="1:17" ht="48.75" customHeight="1" thickBot="1">
      <c r="A112" s="2"/>
      <c r="B112" s="31"/>
      <c r="C112" s="79"/>
      <c r="D112" s="30" t="s">
        <v>19</v>
      </c>
      <c r="E112" s="342" t="s">
        <v>490</v>
      </c>
      <c r="F112" s="343"/>
      <c r="G112" s="12" t="s">
        <v>419</v>
      </c>
      <c r="H112" s="136">
        <v>0</v>
      </c>
      <c r="I112" s="162">
        <v>0</v>
      </c>
      <c r="J112" s="164">
        <v>0</v>
      </c>
      <c r="K112" s="136">
        <v>0</v>
      </c>
      <c r="L112" s="136">
        <f t="shared" si="18"/>
        <v>0</v>
      </c>
      <c r="M112" s="136">
        <f t="shared" si="19"/>
        <v>0</v>
      </c>
      <c r="N112" s="136">
        <f t="shared" si="20"/>
        <v>0</v>
      </c>
      <c r="O112" s="94">
        <v>0</v>
      </c>
      <c r="P112" s="125">
        <v>0</v>
      </c>
      <c r="Q112" s="126">
        <v>0</v>
      </c>
    </row>
    <row r="113" spans="1:17" ht="33" customHeight="1" thickBot="1">
      <c r="A113" s="2"/>
      <c r="B113" s="23"/>
      <c r="C113" s="24"/>
      <c r="D113" s="27"/>
      <c r="E113" s="328" t="s">
        <v>166</v>
      </c>
      <c r="F113" s="329"/>
      <c r="G113" s="13" t="s">
        <v>420</v>
      </c>
      <c r="H113" s="136">
        <v>0</v>
      </c>
      <c r="I113" s="162">
        <v>0</v>
      </c>
      <c r="J113" s="164">
        <v>0</v>
      </c>
      <c r="K113" s="136">
        <v>0</v>
      </c>
      <c r="L113" s="136">
        <f t="shared" si="18"/>
        <v>0</v>
      </c>
      <c r="M113" s="136">
        <f t="shared" si="19"/>
        <v>0</v>
      </c>
      <c r="N113" s="136">
        <f t="shared" si="20"/>
        <v>0</v>
      </c>
      <c r="O113" s="94">
        <v>0</v>
      </c>
      <c r="P113" s="125">
        <v>0</v>
      </c>
      <c r="Q113" s="126">
        <v>0</v>
      </c>
    </row>
    <row r="114" spans="1:17" ht="33.75" customHeight="1" thickBot="1">
      <c r="A114" s="2"/>
      <c r="B114" s="23"/>
      <c r="C114" s="24"/>
      <c r="D114" s="27"/>
      <c r="E114" s="328" t="s">
        <v>167</v>
      </c>
      <c r="F114" s="329"/>
      <c r="G114" s="13" t="s">
        <v>421</v>
      </c>
      <c r="H114" s="136">
        <v>0</v>
      </c>
      <c r="I114" s="162">
        <v>0</v>
      </c>
      <c r="J114" s="164">
        <v>0</v>
      </c>
      <c r="K114" s="136">
        <v>0</v>
      </c>
      <c r="L114" s="136">
        <f t="shared" si="18"/>
        <v>0</v>
      </c>
      <c r="M114" s="136">
        <f t="shared" si="19"/>
        <v>0</v>
      </c>
      <c r="N114" s="136">
        <f t="shared" si="20"/>
        <v>0</v>
      </c>
      <c r="O114" s="94">
        <v>0</v>
      </c>
      <c r="P114" s="125">
        <v>0</v>
      </c>
      <c r="Q114" s="126">
        <v>0</v>
      </c>
    </row>
    <row r="115" spans="1:17" ht="47.25" customHeight="1" thickBot="1">
      <c r="A115" s="2"/>
      <c r="B115" s="26"/>
      <c r="C115" s="24"/>
      <c r="D115" s="27"/>
      <c r="E115" s="328" t="s">
        <v>290</v>
      </c>
      <c r="F115" s="329"/>
      <c r="G115" s="13" t="s">
        <v>422</v>
      </c>
      <c r="H115" s="136">
        <v>0</v>
      </c>
      <c r="I115" s="162">
        <v>0</v>
      </c>
      <c r="J115" s="164">
        <v>0</v>
      </c>
      <c r="K115" s="136">
        <v>0</v>
      </c>
      <c r="L115" s="136">
        <f t="shared" si="18"/>
        <v>0</v>
      </c>
      <c r="M115" s="136">
        <f t="shared" si="19"/>
        <v>0</v>
      </c>
      <c r="N115" s="136">
        <f t="shared" si="20"/>
        <v>0</v>
      </c>
      <c r="O115" s="94">
        <v>0</v>
      </c>
      <c r="P115" s="125">
        <v>0</v>
      </c>
      <c r="Q115" s="126">
        <v>0</v>
      </c>
    </row>
    <row r="116" spans="1:17" ht="81.75" customHeight="1" thickBot="1">
      <c r="A116" s="2"/>
      <c r="B116" s="81"/>
      <c r="C116" s="24"/>
      <c r="D116" s="27" t="s">
        <v>21</v>
      </c>
      <c r="E116" s="344" t="s">
        <v>291</v>
      </c>
      <c r="F116" s="345"/>
      <c r="G116" s="13" t="s">
        <v>423</v>
      </c>
      <c r="H116" s="83">
        <f>H117+H120+H123+H124</f>
        <v>231</v>
      </c>
      <c r="I116" s="162">
        <f>I117+I120+I123+I124</f>
        <v>200</v>
      </c>
      <c r="J116" s="164">
        <v>200</v>
      </c>
      <c r="K116" s="83">
        <v>200</v>
      </c>
      <c r="L116" s="136">
        <f t="shared" si="18"/>
        <v>50</v>
      </c>
      <c r="M116" s="136">
        <f t="shared" si="19"/>
        <v>100</v>
      </c>
      <c r="N116" s="136">
        <f t="shared" si="20"/>
        <v>150</v>
      </c>
      <c r="O116" s="83">
        <v>200</v>
      </c>
      <c r="P116" s="125">
        <f>O116/K116*100</f>
        <v>100</v>
      </c>
      <c r="Q116" s="126">
        <f>K116/H116*100</f>
        <v>86.58008658008657</v>
      </c>
    </row>
    <row r="117" spans="1:17" ht="15.75" customHeight="1" thickBot="1">
      <c r="A117" s="2"/>
      <c r="B117" s="44"/>
      <c r="C117" s="21"/>
      <c r="D117" s="32"/>
      <c r="E117" s="344" t="s">
        <v>168</v>
      </c>
      <c r="F117" s="345"/>
      <c r="G117" s="13" t="s">
        <v>424</v>
      </c>
      <c r="H117" s="136">
        <v>231</v>
      </c>
      <c r="I117" s="162">
        <v>200</v>
      </c>
      <c r="J117" s="164">
        <v>200</v>
      </c>
      <c r="K117" s="136">
        <v>200</v>
      </c>
      <c r="L117" s="136">
        <f t="shared" si="18"/>
        <v>50</v>
      </c>
      <c r="M117" s="136">
        <f t="shared" si="19"/>
        <v>100</v>
      </c>
      <c r="N117" s="136">
        <f t="shared" si="20"/>
        <v>150</v>
      </c>
      <c r="O117" s="94">
        <v>200</v>
      </c>
      <c r="P117" s="125">
        <f>O117/K117*100</f>
        <v>100</v>
      </c>
      <c r="Q117" s="126">
        <f>K117/H117*100</f>
        <v>86.58008658008657</v>
      </c>
    </row>
    <row r="118" spans="1:17" ht="16.5" thickBot="1">
      <c r="A118" s="2"/>
      <c r="B118" s="44"/>
      <c r="C118" s="21"/>
      <c r="D118" s="37"/>
      <c r="E118" s="17"/>
      <c r="F118" s="17" t="s">
        <v>292</v>
      </c>
      <c r="G118" s="13" t="s">
        <v>425</v>
      </c>
      <c r="H118" s="136">
        <v>0</v>
      </c>
      <c r="I118" s="162">
        <v>0</v>
      </c>
      <c r="J118" s="164">
        <v>0</v>
      </c>
      <c r="K118" s="136">
        <v>0</v>
      </c>
      <c r="L118" s="136">
        <f t="shared" si="18"/>
        <v>0</v>
      </c>
      <c r="M118" s="136">
        <f t="shared" si="19"/>
        <v>0</v>
      </c>
      <c r="N118" s="136">
        <f t="shared" si="20"/>
        <v>0</v>
      </c>
      <c r="O118" s="94">
        <v>0</v>
      </c>
      <c r="P118" s="125">
        <v>0</v>
      </c>
      <c r="Q118" s="126">
        <v>0</v>
      </c>
    </row>
    <row r="119" spans="1:17" ht="16.5" thickBot="1">
      <c r="A119" s="2"/>
      <c r="B119" s="44"/>
      <c r="C119" s="21"/>
      <c r="D119" s="37"/>
      <c r="E119" s="17"/>
      <c r="F119" s="17" t="s">
        <v>293</v>
      </c>
      <c r="G119" s="13" t="s">
        <v>426</v>
      </c>
      <c r="H119" s="136">
        <v>0</v>
      </c>
      <c r="I119" s="162">
        <v>0</v>
      </c>
      <c r="J119" s="164">
        <v>0</v>
      </c>
      <c r="K119" s="136">
        <v>0</v>
      </c>
      <c r="L119" s="136">
        <f t="shared" si="18"/>
        <v>0</v>
      </c>
      <c r="M119" s="136">
        <f t="shared" si="19"/>
        <v>0</v>
      </c>
      <c r="N119" s="136">
        <f t="shared" si="20"/>
        <v>0</v>
      </c>
      <c r="O119" s="94">
        <v>0</v>
      </c>
      <c r="P119" s="125">
        <v>0</v>
      </c>
      <c r="Q119" s="126">
        <v>0</v>
      </c>
    </row>
    <row r="120" spans="1:17" ht="46.5" customHeight="1" thickBot="1">
      <c r="A120" s="2"/>
      <c r="B120" s="38"/>
      <c r="C120" s="39"/>
      <c r="D120" s="40"/>
      <c r="E120" s="346" t="s">
        <v>169</v>
      </c>
      <c r="F120" s="345"/>
      <c r="G120" s="13" t="s">
        <v>427</v>
      </c>
      <c r="H120" s="136">
        <v>0</v>
      </c>
      <c r="I120" s="162">
        <v>0</v>
      </c>
      <c r="J120" s="164">
        <v>0</v>
      </c>
      <c r="K120" s="136">
        <v>0</v>
      </c>
      <c r="L120" s="136">
        <f t="shared" si="18"/>
        <v>0</v>
      </c>
      <c r="M120" s="136">
        <f t="shared" si="19"/>
        <v>0</v>
      </c>
      <c r="N120" s="136">
        <f t="shared" si="20"/>
        <v>0</v>
      </c>
      <c r="O120" s="94">
        <v>0</v>
      </c>
      <c r="P120" s="125">
        <v>0</v>
      </c>
      <c r="Q120" s="126">
        <v>0</v>
      </c>
    </row>
    <row r="121" spans="1:17" ht="16.5" thickBot="1">
      <c r="A121" s="2"/>
      <c r="B121" s="44"/>
      <c r="C121" s="21"/>
      <c r="D121" s="37"/>
      <c r="E121" s="17"/>
      <c r="F121" s="17" t="s">
        <v>292</v>
      </c>
      <c r="G121" s="13" t="s">
        <v>428</v>
      </c>
      <c r="H121" s="136">
        <v>0</v>
      </c>
      <c r="I121" s="162">
        <v>0</v>
      </c>
      <c r="J121" s="164">
        <v>0</v>
      </c>
      <c r="K121" s="136">
        <v>0</v>
      </c>
      <c r="L121" s="136">
        <f t="shared" si="18"/>
        <v>0</v>
      </c>
      <c r="M121" s="136">
        <f t="shared" si="19"/>
        <v>0</v>
      </c>
      <c r="N121" s="136">
        <f t="shared" si="20"/>
        <v>0</v>
      </c>
      <c r="O121" s="94">
        <v>0</v>
      </c>
      <c r="P121" s="125">
        <v>0</v>
      </c>
      <c r="Q121" s="126">
        <v>0</v>
      </c>
    </row>
    <row r="122" spans="1:17" ht="16.5" thickBot="1">
      <c r="A122" s="2"/>
      <c r="B122" s="38"/>
      <c r="C122" s="39"/>
      <c r="D122" s="40"/>
      <c r="E122" s="18"/>
      <c r="F122" s="17" t="s">
        <v>293</v>
      </c>
      <c r="G122" s="13" t="s">
        <v>429</v>
      </c>
      <c r="H122" s="136">
        <v>0</v>
      </c>
      <c r="I122" s="162">
        <v>0</v>
      </c>
      <c r="J122" s="164">
        <v>0</v>
      </c>
      <c r="K122" s="136">
        <v>0</v>
      </c>
      <c r="L122" s="136">
        <f t="shared" si="18"/>
        <v>0</v>
      </c>
      <c r="M122" s="136">
        <f t="shared" si="19"/>
        <v>0</v>
      </c>
      <c r="N122" s="136">
        <f t="shared" si="20"/>
        <v>0</v>
      </c>
      <c r="O122" s="94">
        <v>0</v>
      </c>
      <c r="P122" s="125">
        <v>0</v>
      </c>
      <c r="Q122" s="126">
        <v>0</v>
      </c>
    </row>
    <row r="123" spans="1:17" ht="16.5" customHeight="1" thickBot="1">
      <c r="A123" s="2"/>
      <c r="B123" s="44"/>
      <c r="C123" s="21"/>
      <c r="D123" s="33"/>
      <c r="E123" s="344" t="s">
        <v>294</v>
      </c>
      <c r="F123" s="345"/>
      <c r="G123" s="13" t="s">
        <v>430</v>
      </c>
      <c r="H123" s="136">
        <v>0</v>
      </c>
      <c r="I123" s="162">
        <v>0</v>
      </c>
      <c r="J123" s="164">
        <v>0</v>
      </c>
      <c r="K123" s="136">
        <v>0</v>
      </c>
      <c r="L123" s="136">
        <f t="shared" si="18"/>
        <v>0</v>
      </c>
      <c r="M123" s="136">
        <f t="shared" si="19"/>
        <v>0</v>
      </c>
      <c r="N123" s="136">
        <f t="shared" si="20"/>
        <v>0</v>
      </c>
      <c r="O123" s="94">
        <v>0</v>
      </c>
      <c r="P123" s="125">
        <v>0</v>
      </c>
      <c r="Q123" s="126">
        <v>0</v>
      </c>
    </row>
    <row r="124" spans="1:17" ht="35.25" customHeight="1" thickBot="1">
      <c r="A124" s="2"/>
      <c r="B124" s="38"/>
      <c r="C124" s="41"/>
      <c r="D124" s="27"/>
      <c r="E124" s="344" t="s">
        <v>170</v>
      </c>
      <c r="F124" s="345"/>
      <c r="G124" s="13" t="s">
        <v>431</v>
      </c>
      <c r="H124" s="136">
        <v>0</v>
      </c>
      <c r="I124" s="162">
        <v>0</v>
      </c>
      <c r="J124" s="164">
        <v>0</v>
      </c>
      <c r="K124" s="136">
        <v>0</v>
      </c>
      <c r="L124" s="136">
        <f t="shared" si="18"/>
        <v>0</v>
      </c>
      <c r="M124" s="136">
        <f t="shared" si="19"/>
        <v>0</v>
      </c>
      <c r="N124" s="136">
        <f t="shared" si="20"/>
        <v>0</v>
      </c>
      <c r="O124" s="94">
        <v>0</v>
      </c>
      <c r="P124" s="125">
        <v>0</v>
      </c>
      <c r="Q124" s="126">
        <v>0</v>
      </c>
    </row>
    <row r="125" spans="1:17" ht="33" customHeight="1" thickBot="1">
      <c r="A125" s="2"/>
      <c r="B125" s="42"/>
      <c r="C125" s="43"/>
      <c r="D125" s="27" t="s">
        <v>22</v>
      </c>
      <c r="E125" s="344" t="s">
        <v>23</v>
      </c>
      <c r="F125" s="345"/>
      <c r="G125" s="13" t="s">
        <v>432</v>
      </c>
      <c r="H125" s="141">
        <v>1512</v>
      </c>
      <c r="I125" s="162">
        <v>1657</v>
      </c>
      <c r="J125" s="164">
        <v>1657</v>
      </c>
      <c r="K125" s="141">
        <v>1626</v>
      </c>
      <c r="L125" s="136">
        <f t="shared" si="18"/>
        <v>482</v>
      </c>
      <c r="M125" s="136">
        <f t="shared" si="19"/>
        <v>964</v>
      </c>
      <c r="N125" s="136">
        <f t="shared" si="20"/>
        <v>1446</v>
      </c>
      <c r="O125" s="94">
        <v>1928</v>
      </c>
      <c r="P125" s="125">
        <f>O125/K125*100</f>
        <v>118.57318573185731</v>
      </c>
      <c r="Q125" s="126">
        <f>K125/H125*100</f>
        <v>107.53968253968253</v>
      </c>
    </row>
    <row r="126" spans="1:17" ht="47.25" customHeight="1" thickBot="1">
      <c r="A126" s="2"/>
      <c r="B126" s="44"/>
      <c r="C126" s="45"/>
      <c r="D126" s="346" t="s">
        <v>295</v>
      </c>
      <c r="E126" s="346"/>
      <c r="F126" s="345"/>
      <c r="G126" s="13" t="s">
        <v>433</v>
      </c>
      <c r="H126" s="99">
        <f aca="true" t="shared" si="24" ref="H126:O126">H127+H130+H131+H132+H133+H134</f>
        <v>10612</v>
      </c>
      <c r="I126" s="99">
        <f t="shared" si="24"/>
        <v>11797</v>
      </c>
      <c r="J126" s="99">
        <f t="shared" si="24"/>
        <v>11797</v>
      </c>
      <c r="K126" s="99">
        <f t="shared" si="24"/>
        <v>9190</v>
      </c>
      <c r="L126" s="99">
        <f t="shared" si="24"/>
        <v>625</v>
      </c>
      <c r="M126" s="99">
        <f t="shared" si="24"/>
        <v>1250</v>
      </c>
      <c r="N126" s="99">
        <f t="shared" si="24"/>
        <v>1875</v>
      </c>
      <c r="O126" s="99">
        <f t="shared" si="24"/>
        <v>2500</v>
      </c>
      <c r="P126" s="125">
        <f>O126/K126*100</f>
        <v>27.20348204570185</v>
      </c>
      <c r="Q126" s="126">
        <f>K126/H126*100</f>
        <v>86.60007538635507</v>
      </c>
    </row>
    <row r="127" spans="1:17" ht="33.75" customHeight="1" thickBot="1">
      <c r="A127" s="2"/>
      <c r="B127" s="38"/>
      <c r="C127" s="41"/>
      <c r="D127" s="35" t="s">
        <v>5</v>
      </c>
      <c r="E127" s="347" t="s">
        <v>491</v>
      </c>
      <c r="F127" s="348"/>
      <c r="G127" s="15">
        <v>114</v>
      </c>
      <c r="H127" s="136">
        <v>9389</v>
      </c>
      <c r="I127" s="162">
        <v>10497</v>
      </c>
      <c r="J127" s="164">
        <v>10497</v>
      </c>
      <c r="K127" s="136">
        <v>7694</v>
      </c>
      <c r="L127" s="136">
        <f t="shared" si="18"/>
        <v>250</v>
      </c>
      <c r="M127" s="136">
        <f t="shared" si="19"/>
        <v>500</v>
      </c>
      <c r="N127" s="136">
        <f t="shared" si="20"/>
        <v>750</v>
      </c>
      <c r="O127" s="94">
        <v>1000</v>
      </c>
      <c r="P127" s="125">
        <f>O127/K127*100</f>
        <v>12.997140629061606</v>
      </c>
      <c r="Q127" s="126">
        <f>K127/H127*100</f>
        <v>81.94695920758335</v>
      </c>
    </row>
    <row r="128" spans="1:17" ht="17.25" customHeight="1" thickBot="1">
      <c r="A128" s="2"/>
      <c r="B128" s="46"/>
      <c r="C128" s="47"/>
      <c r="D128" s="18"/>
      <c r="E128" s="344" t="s">
        <v>171</v>
      </c>
      <c r="F128" s="345"/>
      <c r="G128" s="13" t="s">
        <v>434</v>
      </c>
      <c r="H128" s="136">
        <v>0</v>
      </c>
      <c r="I128" s="148">
        <v>0</v>
      </c>
      <c r="J128" s="164">
        <v>0</v>
      </c>
      <c r="K128" s="136">
        <v>0</v>
      </c>
      <c r="L128" s="136">
        <f t="shared" si="18"/>
        <v>0</v>
      </c>
      <c r="M128" s="136">
        <f t="shared" si="19"/>
        <v>0</v>
      </c>
      <c r="N128" s="136">
        <f t="shared" si="20"/>
        <v>0</v>
      </c>
      <c r="O128" s="95">
        <v>0</v>
      </c>
      <c r="P128" s="125">
        <v>0</v>
      </c>
      <c r="Q128" s="126">
        <v>0</v>
      </c>
    </row>
    <row r="129" spans="1:17" ht="18.75" customHeight="1" thickBot="1">
      <c r="A129" s="2"/>
      <c r="B129" s="44"/>
      <c r="C129" s="21"/>
      <c r="D129" s="17"/>
      <c r="E129" s="344" t="s">
        <v>172</v>
      </c>
      <c r="F129" s="345"/>
      <c r="G129" s="13" t="s">
        <v>435</v>
      </c>
      <c r="H129" s="136">
        <v>0</v>
      </c>
      <c r="I129" s="148">
        <v>0</v>
      </c>
      <c r="J129" s="164">
        <v>0</v>
      </c>
      <c r="K129" s="136">
        <v>0</v>
      </c>
      <c r="L129" s="136">
        <f t="shared" si="18"/>
        <v>0</v>
      </c>
      <c r="M129" s="136">
        <f t="shared" si="19"/>
        <v>0</v>
      </c>
      <c r="N129" s="136">
        <f t="shared" si="20"/>
        <v>0</v>
      </c>
      <c r="O129" s="95">
        <v>0</v>
      </c>
      <c r="P129" s="125">
        <v>0</v>
      </c>
      <c r="Q129" s="126">
        <v>0</v>
      </c>
    </row>
    <row r="130" spans="1:17" ht="17.25" customHeight="1" thickBot="1">
      <c r="A130" s="2"/>
      <c r="B130" s="44"/>
      <c r="C130" s="21"/>
      <c r="D130" s="17" t="s">
        <v>7</v>
      </c>
      <c r="E130" s="344" t="s">
        <v>173</v>
      </c>
      <c r="F130" s="345"/>
      <c r="G130" s="13" t="s">
        <v>436</v>
      </c>
      <c r="H130" s="136">
        <v>0</v>
      </c>
      <c r="I130" s="148">
        <v>0</v>
      </c>
      <c r="J130" s="164">
        <v>0</v>
      </c>
      <c r="K130" s="136">
        <v>0</v>
      </c>
      <c r="L130" s="136">
        <f t="shared" si="18"/>
        <v>0</v>
      </c>
      <c r="M130" s="136">
        <f t="shared" si="19"/>
        <v>0</v>
      </c>
      <c r="N130" s="136">
        <f t="shared" si="20"/>
        <v>0</v>
      </c>
      <c r="O130" s="95">
        <v>0</v>
      </c>
      <c r="P130" s="125">
        <v>0</v>
      </c>
      <c r="Q130" s="126">
        <v>0</v>
      </c>
    </row>
    <row r="131" spans="1:17" ht="34.5" customHeight="1" thickBot="1">
      <c r="A131" s="2"/>
      <c r="B131" s="44"/>
      <c r="C131" s="21"/>
      <c r="D131" s="19" t="s">
        <v>37</v>
      </c>
      <c r="E131" s="344" t="s">
        <v>174</v>
      </c>
      <c r="F131" s="345"/>
      <c r="G131" s="13" t="s">
        <v>437</v>
      </c>
      <c r="H131" s="136">
        <v>0</v>
      </c>
      <c r="I131" s="148">
        <v>0</v>
      </c>
      <c r="J131" s="164">
        <v>0</v>
      </c>
      <c r="K131" s="136">
        <v>0</v>
      </c>
      <c r="L131" s="136">
        <f t="shared" si="18"/>
        <v>0</v>
      </c>
      <c r="M131" s="136">
        <f t="shared" si="19"/>
        <v>0</v>
      </c>
      <c r="N131" s="136">
        <f t="shared" si="20"/>
        <v>0</v>
      </c>
      <c r="O131" s="95">
        <v>0</v>
      </c>
      <c r="P131" s="125">
        <v>0</v>
      </c>
      <c r="Q131" s="126">
        <v>0</v>
      </c>
    </row>
    <row r="132" spans="1:17" ht="16.5" customHeight="1" thickBot="1">
      <c r="A132" s="2"/>
      <c r="B132" s="44"/>
      <c r="C132" s="21"/>
      <c r="D132" s="17" t="s">
        <v>45</v>
      </c>
      <c r="E132" s="344" t="s">
        <v>47</v>
      </c>
      <c r="F132" s="345"/>
      <c r="G132" s="13" t="s">
        <v>438</v>
      </c>
      <c r="H132" s="136">
        <v>0</v>
      </c>
      <c r="I132" s="148">
        <v>0</v>
      </c>
      <c r="J132" s="164">
        <v>0</v>
      </c>
      <c r="K132" s="136">
        <v>0</v>
      </c>
      <c r="L132" s="136">
        <f t="shared" si="18"/>
        <v>0</v>
      </c>
      <c r="M132" s="136">
        <f t="shared" si="19"/>
        <v>0</v>
      </c>
      <c r="N132" s="136">
        <f t="shared" si="20"/>
        <v>0</v>
      </c>
      <c r="O132" s="95">
        <v>0</v>
      </c>
      <c r="P132" s="125">
        <v>0</v>
      </c>
      <c r="Q132" s="126">
        <v>0</v>
      </c>
    </row>
    <row r="133" spans="1:17" ht="31.5" customHeight="1" thickBot="1">
      <c r="A133" s="2"/>
      <c r="B133" s="44"/>
      <c r="C133" s="21"/>
      <c r="D133" s="19" t="s">
        <v>46</v>
      </c>
      <c r="E133" s="344" t="s">
        <v>175</v>
      </c>
      <c r="F133" s="345"/>
      <c r="G133" s="13" t="s">
        <v>439</v>
      </c>
      <c r="H133" s="136">
        <v>1223</v>
      </c>
      <c r="I133" s="162">
        <v>1300</v>
      </c>
      <c r="J133" s="164">
        <v>1300</v>
      </c>
      <c r="K133" s="136">
        <v>1496</v>
      </c>
      <c r="L133" s="136">
        <f t="shared" si="18"/>
        <v>375</v>
      </c>
      <c r="M133" s="136">
        <f t="shared" si="19"/>
        <v>750</v>
      </c>
      <c r="N133" s="136">
        <f t="shared" si="20"/>
        <v>1125</v>
      </c>
      <c r="O133" s="94">
        <v>1500</v>
      </c>
      <c r="P133" s="125">
        <f>O133/K133*100</f>
        <v>100.26737967914438</v>
      </c>
      <c r="Q133" s="126">
        <f>K133/H133*100</f>
        <v>122.32215862632869</v>
      </c>
    </row>
    <row r="134" spans="1:17" ht="48" customHeight="1" thickBot="1">
      <c r="A134" s="2"/>
      <c r="B134" s="44"/>
      <c r="C134" s="22"/>
      <c r="D134" s="19" t="s">
        <v>83</v>
      </c>
      <c r="E134" s="344" t="s">
        <v>296</v>
      </c>
      <c r="F134" s="345"/>
      <c r="G134" s="13" t="s">
        <v>440</v>
      </c>
      <c r="H134" s="136">
        <v>0</v>
      </c>
      <c r="I134" s="148">
        <v>0</v>
      </c>
      <c r="J134" s="164">
        <v>0</v>
      </c>
      <c r="K134" s="136">
        <v>0</v>
      </c>
      <c r="L134" s="136">
        <f t="shared" si="18"/>
        <v>0</v>
      </c>
      <c r="M134" s="136">
        <f t="shared" si="19"/>
        <v>0</v>
      </c>
      <c r="N134" s="136">
        <f t="shared" si="20"/>
        <v>0</v>
      </c>
      <c r="O134" s="95">
        <v>0</v>
      </c>
      <c r="P134" s="125">
        <v>0</v>
      </c>
      <c r="Q134" s="126">
        <v>0</v>
      </c>
    </row>
    <row r="135" spans="1:17" ht="18" customHeight="1" thickBot="1">
      <c r="A135" s="2"/>
      <c r="B135" s="44"/>
      <c r="C135" s="17"/>
      <c r="D135" s="17"/>
      <c r="E135" s="19" t="s">
        <v>84</v>
      </c>
      <c r="F135" s="17" t="s">
        <v>176</v>
      </c>
      <c r="G135" s="13" t="s">
        <v>441</v>
      </c>
      <c r="H135" s="136">
        <v>0</v>
      </c>
      <c r="I135" s="148">
        <v>0</v>
      </c>
      <c r="J135" s="164">
        <v>0</v>
      </c>
      <c r="K135" s="136">
        <v>0</v>
      </c>
      <c r="L135" s="136">
        <f t="shared" si="18"/>
        <v>0</v>
      </c>
      <c r="M135" s="136">
        <f t="shared" si="19"/>
        <v>0</v>
      </c>
      <c r="N135" s="136">
        <f t="shared" si="20"/>
        <v>0</v>
      </c>
      <c r="O135" s="95">
        <v>0</v>
      </c>
      <c r="P135" s="125">
        <v>0</v>
      </c>
      <c r="Q135" s="126">
        <v>0</v>
      </c>
    </row>
    <row r="136" spans="1:17" ht="32.25" thickBot="1">
      <c r="A136" s="2"/>
      <c r="B136" s="44"/>
      <c r="C136" s="17"/>
      <c r="D136" s="17"/>
      <c r="E136" s="19" t="s">
        <v>297</v>
      </c>
      <c r="F136" s="17" t="s">
        <v>177</v>
      </c>
      <c r="G136" s="13" t="s">
        <v>442</v>
      </c>
      <c r="H136" s="136">
        <v>0</v>
      </c>
      <c r="I136" s="148">
        <v>0</v>
      </c>
      <c r="J136" s="164">
        <v>0</v>
      </c>
      <c r="K136" s="136">
        <v>0</v>
      </c>
      <c r="L136" s="136">
        <f t="shared" si="18"/>
        <v>0</v>
      </c>
      <c r="M136" s="136">
        <f t="shared" si="19"/>
        <v>0</v>
      </c>
      <c r="N136" s="136">
        <f t="shared" si="20"/>
        <v>0</v>
      </c>
      <c r="O136" s="95">
        <v>0</v>
      </c>
      <c r="P136" s="125">
        <v>0</v>
      </c>
      <c r="Q136" s="126">
        <v>0</v>
      </c>
    </row>
    <row r="137" spans="1:17" ht="32.25" thickBot="1">
      <c r="A137" s="2"/>
      <c r="B137" s="44"/>
      <c r="C137" s="17"/>
      <c r="D137" s="17"/>
      <c r="E137" s="19" t="s">
        <v>298</v>
      </c>
      <c r="F137" s="17" t="s">
        <v>299</v>
      </c>
      <c r="G137" s="13" t="s">
        <v>443</v>
      </c>
      <c r="H137" s="136">
        <v>0</v>
      </c>
      <c r="I137" s="148">
        <v>0</v>
      </c>
      <c r="J137" s="164">
        <v>0</v>
      </c>
      <c r="K137" s="136">
        <v>0</v>
      </c>
      <c r="L137" s="136">
        <f t="shared" si="18"/>
        <v>0</v>
      </c>
      <c r="M137" s="136">
        <f t="shared" si="19"/>
        <v>0</v>
      </c>
      <c r="N137" s="136">
        <f t="shared" si="20"/>
        <v>0</v>
      </c>
      <c r="O137" s="95">
        <v>0</v>
      </c>
      <c r="P137" s="125">
        <v>0</v>
      </c>
      <c r="Q137" s="126">
        <v>0</v>
      </c>
    </row>
    <row r="138" spans="1:17" ht="35.25" customHeight="1" thickBot="1">
      <c r="A138" s="2"/>
      <c r="B138" s="44"/>
      <c r="C138" s="17"/>
      <c r="D138" s="17"/>
      <c r="E138" s="19" t="s">
        <v>86</v>
      </c>
      <c r="F138" s="17" t="s">
        <v>178</v>
      </c>
      <c r="G138" s="13" t="s">
        <v>444</v>
      </c>
      <c r="H138" s="136">
        <v>0</v>
      </c>
      <c r="I138" s="148">
        <v>0</v>
      </c>
      <c r="J138" s="164">
        <v>0</v>
      </c>
      <c r="K138" s="136">
        <v>0</v>
      </c>
      <c r="L138" s="136">
        <f t="shared" si="18"/>
        <v>0</v>
      </c>
      <c r="M138" s="136">
        <f t="shared" si="19"/>
        <v>0</v>
      </c>
      <c r="N138" s="136">
        <f t="shared" si="20"/>
        <v>0</v>
      </c>
      <c r="O138" s="95">
        <v>0</v>
      </c>
      <c r="P138" s="125">
        <v>0</v>
      </c>
      <c r="Q138" s="126">
        <v>0</v>
      </c>
    </row>
    <row r="139" spans="1:17" ht="32.25" customHeight="1" thickBot="1">
      <c r="A139" s="2"/>
      <c r="B139" s="44"/>
      <c r="C139" s="17"/>
      <c r="D139" s="17"/>
      <c r="E139" s="19" t="s">
        <v>300</v>
      </c>
      <c r="F139" s="17" t="s">
        <v>301</v>
      </c>
      <c r="G139" s="13" t="s">
        <v>445</v>
      </c>
      <c r="H139" s="136">
        <v>0</v>
      </c>
      <c r="I139" s="148">
        <v>0</v>
      </c>
      <c r="J139" s="164">
        <v>0</v>
      </c>
      <c r="K139" s="136">
        <v>0</v>
      </c>
      <c r="L139" s="136">
        <f t="shared" si="18"/>
        <v>0</v>
      </c>
      <c r="M139" s="136">
        <f t="shared" si="19"/>
        <v>0</v>
      </c>
      <c r="N139" s="136">
        <f t="shared" si="20"/>
        <v>0</v>
      </c>
      <c r="O139" s="95">
        <v>0</v>
      </c>
      <c r="P139" s="125">
        <v>0</v>
      </c>
      <c r="Q139" s="126">
        <v>0</v>
      </c>
    </row>
    <row r="140" spans="1:17" ht="32.25" thickBot="1">
      <c r="A140" s="2"/>
      <c r="B140" s="44"/>
      <c r="C140" s="17"/>
      <c r="D140" s="17"/>
      <c r="E140" s="19"/>
      <c r="F140" s="17" t="s">
        <v>179</v>
      </c>
      <c r="G140" s="13" t="s">
        <v>446</v>
      </c>
      <c r="H140" s="136">
        <v>0</v>
      </c>
      <c r="I140" s="148">
        <v>0</v>
      </c>
      <c r="J140" s="164">
        <v>0</v>
      </c>
      <c r="K140" s="136">
        <v>0</v>
      </c>
      <c r="L140" s="136">
        <f t="shared" si="18"/>
        <v>0</v>
      </c>
      <c r="M140" s="136">
        <f t="shared" si="19"/>
        <v>0</v>
      </c>
      <c r="N140" s="136">
        <f t="shared" si="20"/>
        <v>0</v>
      </c>
      <c r="O140" s="95">
        <v>0</v>
      </c>
      <c r="P140" s="125">
        <v>0</v>
      </c>
      <c r="Q140" s="126">
        <v>0</v>
      </c>
    </row>
    <row r="141" spans="1:17" ht="33.75" customHeight="1" thickBot="1">
      <c r="A141" s="2"/>
      <c r="B141" s="44"/>
      <c r="C141" s="17"/>
      <c r="D141" s="17"/>
      <c r="E141" s="19"/>
      <c r="F141" s="17" t="s">
        <v>180</v>
      </c>
      <c r="G141" s="13" t="s">
        <v>447</v>
      </c>
      <c r="H141" s="136">
        <v>0</v>
      </c>
      <c r="I141" s="148">
        <v>0</v>
      </c>
      <c r="J141" s="164">
        <v>0</v>
      </c>
      <c r="K141" s="136">
        <v>0</v>
      </c>
      <c r="L141" s="136">
        <f t="shared" si="18"/>
        <v>0</v>
      </c>
      <c r="M141" s="136">
        <f t="shared" si="19"/>
        <v>0</v>
      </c>
      <c r="N141" s="136">
        <f t="shared" si="20"/>
        <v>0</v>
      </c>
      <c r="O141" s="95">
        <v>0</v>
      </c>
      <c r="P141" s="125">
        <v>0</v>
      </c>
      <c r="Q141" s="126">
        <v>0</v>
      </c>
    </row>
    <row r="142" spans="1:17" ht="16.5" thickBot="1">
      <c r="A142" s="2"/>
      <c r="B142" s="111"/>
      <c r="C142" s="17"/>
      <c r="D142" s="17"/>
      <c r="E142" s="17"/>
      <c r="F142" s="17" t="s">
        <v>181</v>
      </c>
      <c r="G142" s="13" t="s">
        <v>448</v>
      </c>
      <c r="H142" s="150">
        <v>0</v>
      </c>
      <c r="I142" s="162">
        <v>0</v>
      </c>
      <c r="J142" s="164">
        <v>0</v>
      </c>
      <c r="K142" s="150">
        <v>0</v>
      </c>
      <c r="L142" s="136">
        <f t="shared" si="18"/>
        <v>0</v>
      </c>
      <c r="M142" s="136">
        <f t="shared" si="19"/>
        <v>0</v>
      </c>
      <c r="N142" s="136">
        <f t="shared" si="20"/>
        <v>0</v>
      </c>
      <c r="O142" s="94">
        <v>0</v>
      </c>
      <c r="P142" s="125">
        <v>0</v>
      </c>
      <c r="Q142" s="126">
        <v>0</v>
      </c>
    </row>
    <row r="143" spans="1:17" ht="49.5" customHeight="1" thickBot="1">
      <c r="A143" s="2"/>
      <c r="B143" s="110"/>
      <c r="C143" s="19" t="s">
        <v>359</v>
      </c>
      <c r="D143" s="17"/>
      <c r="E143" s="344" t="s">
        <v>302</v>
      </c>
      <c r="F143" s="345"/>
      <c r="G143" s="13">
        <v>130</v>
      </c>
      <c r="H143" s="177">
        <f aca="true" t="shared" si="25" ref="H143:O143">H144+H147+H150</f>
        <v>113</v>
      </c>
      <c r="I143" s="177">
        <f t="shared" si="25"/>
        <v>115</v>
      </c>
      <c r="J143" s="177">
        <f t="shared" si="25"/>
        <v>115</v>
      </c>
      <c r="K143" s="177">
        <f t="shared" si="25"/>
        <v>60</v>
      </c>
      <c r="L143" s="177">
        <f t="shared" si="25"/>
        <v>25</v>
      </c>
      <c r="M143" s="177">
        <f t="shared" si="25"/>
        <v>50</v>
      </c>
      <c r="N143" s="177">
        <f t="shared" si="25"/>
        <v>75</v>
      </c>
      <c r="O143" s="177">
        <f t="shared" si="25"/>
        <v>100</v>
      </c>
      <c r="P143" s="125">
        <f>O143/K143*100</f>
        <v>166.66666666666669</v>
      </c>
      <c r="Q143" s="126">
        <f>K143/H143*100</f>
        <v>53.09734513274337</v>
      </c>
    </row>
    <row r="144" spans="1:17" ht="17.25" customHeight="1" thickBot="1">
      <c r="A144" s="2"/>
      <c r="B144" s="44"/>
      <c r="C144" s="20"/>
      <c r="D144" s="17" t="s">
        <v>5</v>
      </c>
      <c r="E144" s="344" t="s">
        <v>182</v>
      </c>
      <c r="F144" s="345"/>
      <c r="G144" s="13">
        <v>131</v>
      </c>
      <c r="H144" s="136">
        <v>0</v>
      </c>
      <c r="I144" s="148">
        <v>0</v>
      </c>
      <c r="J144" s="164">
        <v>0</v>
      </c>
      <c r="K144" s="136">
        <v>0</v>
      </c>
      <c r="L144" s="136">
        <f t="shared" si="18"/>
        <v>0</v>
      </c>
      <c r="M144" s="136">
        <f t="shared" si="19"/>
        <v>0</v>
      </c>
      <c r="N144" s="136">
        <f t="shared" si="20"/>
        <v>0</v>
      </c>
      <c r="O144" s="95">
        <v>0</v>
      </c>
      <c r="P144" s="125">
        <v>0</v>
      </c>
      <c r="Q144" s="126">
        <v>0</v>
      </c>
    </row>
    <row r="145" spans="1:17" ht="18" customHeight="1" thickBot="1">
      <c r="A145" s="2"/>
      <c r="B145" s="44"/>
      <c r="C145" s="21"/>
      <c r="D145" s="17"/>
      <c r="E145" s="17" t="s">
        <v>71</v>
      </c>
      <c r="F145" s="17" t="s">
        <v>183</v>
      </c>
      <c r="G145" s="13">
        <v>132</v>
      </c>
      <c r="H145" s="136">
        <v>0</v>
      </c>
      <c r="I145" s="148">
        <v>0</v>
      </c>
      <c r="J145" s="164">
        <v>0</v>
      </c>
      <c r="K145" s="136">
        <v>0</v>
      </c>
      <c r="L145" s="136">
        <f aca="true" t="shared" si="26" ref="L145:L160">O145/4</f>
        <v>0</v>
      </c>
      <c r="M145" s="136">
        <f aca="true" t="shared" si="27" ref="M145:M160">L145*2</f>
        <v>0</v>
      </c>
      <c r="N145" s="136">
        <f aca="true" t="shared" si="28" ref="N145:N160">L145*3</f>
        <v>0</v>
      </c>
      <c r="O145" s="95">
        <v>0</v>
      </c>
      <c r="P145" s="125">
        <v>0</v>
      </c>
      <c r="Q145" s="126">
        <v>0</v>
      </c>
    </row>
    <row r="146" spans="1:17" ht="33" customHeight="1" thickBot="1">
      <c r="A146" s="2"/>
      <c r="B146" s="44"/>
      <c r="C146" s="21"/>
      <c r="D146" s="17"/>
      <c r="E146" s="17" t="s">
        <v>73</v>
      </c>
      <c r="F146" s="17" t="s">
        <v>184</v>
      </c>
      <c r="G146" s="13">
        <v>133</v>
      </c>
      <c r="H146" s="136">
        <v>0</v>
      </c>
      <c r="I146" s="148">
        <v>0</v>
      </c>
      <c r="J146" s="164">
        <v>0</v>
      </c>
      <c r="K146" s="136">
        <v>0</v>
      </c>
      <c r="L146" s="136">
        <f t="shared" si="26"/>
        <v>0</v>
      </c>
      <c r="M146" s="136">
        <f t="shared" si="27"/>
        <v>0</v>
      </c>
      <c r="N146" s="136">
        <f t="shared" si="28"/>
        <v>0</v>
      </c>
      <c r="O146" s="95">
        <v>0</v>
      </c>
      <c r="P146" s="125">
        <v>0</v>
      </c>
      <c r="Q146" s="126">
        <v>0</v>
      </c>
    </row>
    <row r="147" spans="1:17" ht="31.5" customHeight="1" thickBot="1">
      <c r="A147" s="2"/>
      <c r="B147" s="44"/>
      <c r="C147" s="21"/>
      <c r="D147" s="19" t="s">
        <v>7</v>
      </c>
      <c r="E147" s="344" t="s">
        <v>185</v>
      </c>
      <c r="F147" s="345"/>
      <c r="G147" s="13">
        <v>134</v>
      </c>
      <c r="H147" s="136">
        <v>0</v>
      </c>
      <c r="I147" s="148">
        <v>0</v>
      </c>
      <c r="J147" s="164">
        <v>0</v>
      </c>
      <c r="K147" s="136">
        <v>0</v>
      </c>
      <c r="L147" s="136">
        <f t="shared" si="26"/>
        <v>0</v>
      </c>
      <c r="M147" s="136">
        <f t="shared" si="27"/>
        <v>0</v>
      </c>
      <c r="N147" s="136">
        <f t="shared" si="28"/>
        <v>0</v>
      </c>
      <c r="O147" s="95">
        <v>0</v>
      </c>
      <c r="P147" s="125">
        <v>0</v>
      </c>
      <c r="Q147" s="126">
        <v>0</v>
      </c>
    </row>
    <row r="148" spans="1:17" ht="15.75" customHeight="1" thickBot="1">
      <c r="A148" s="2"/>
      <c r="B148" s="44"/>
      <c r="C148" s="21"/>
      <c r="D148" s="19"/>
      <c r="E148" s="19" t="s">
        <v>101</v>
      </c>
      <c r="F148" s="17" t="s">
        <v>183</v>
      </c>
      <c r="G148" s="13">
        <v>135</v>
      </c>
      <c r="H148" s="136">
        <v>0</v>
      </c>
      <c r="I148" s="148">
        <v>0</v>
      </c>
      <c r="J148" s="164">
        <v>0</v>
      </c>
      <c r="K148" s="136">
        <v>0</v>
      </c>
      <c r="L148" s="136">
        <f t="shared" si="26"/>
        <v>0</v>
      </c>
      <c r="M148" s="136">
        <f t="shared" si="27"/>
        <v>0</v>
      </c>
      <c r="N148" s="136">
        <f t="shared" si="28"/>
        <v>0</v>
      </c>
      <c r="O148" s="95">
        <v>0</v>
      </c>
      <c r="P148" s="125">
        <v>0</v>
      </c>
      <c r="Q148" s="126">
        <v>0</v>
      </c>
    </row>
    <row r="149" spans="1:17" ht="33" customHeight="1" thickBot="1">
      <c r="A149" s="2"/>
      <c r="B149" s="44"/>
      <c r="C149" s="21"/>
      <c r="D149" s="19"/>
      <c r="E149" s="19" t="s">
        <v>103</v>
      </c>
      <c r="F149" s="17" t="s">
        <v>184</v>
      </c>
      <c r="G149" s="13">
        <v>136</v>
      </c>
      <c r="H149" s="136">
        <v>0</v>
      </c>
      <c r="I149" s="161">
        <v>0</v>
      </c>
      <c r="J149" s="164">
        <v>0</v>
      </c>
      <c r="K149" s="136">
        <v>0</v>
      </c>
      <c r="L149" s="136">
        <f t="shared" si="26"/>
        <v>0</v>
      </c>
      <c r="M149" s="136">
        <f t="shared" si="27"/>
        <v>0</v>
      </c>
      <c r="N149" s="136">
        <f t="shared" si="28"/>
        <v>0</v>
      </c>
      <c r="O149" s="100">
        <v>0</v>
      </c>
      <c r="P149" s="125">
        <v>0</v>
      </c>
      <c r="Q149" s="126">
        <v>0</v>
      </c>
    </row>
    <row r="150" spans="1:17" ht="20.25" customHeight="1" thickBot="1">
      <c r="A150" s="2"/>
      <c r="B150" s="111"/>
      <c r="C150" s="22"/>
      <c r="D150" s="19" t="s">
        <v>37</v>
      </c>
      <c r="E150" s="344" t="s">
        <v>186</v>
      </c>
      <c r="F150" s="345"/>
      <c r="G150" s="13">
        <v>137</v>
      </c>
      <c r="H150" s="87">
        <v>113</v>
      </c>
      <c r="I150" s="169">
        <v>115</v>
      </c>
      <c r="J150" s="164">
        <v>115</v>
      </c>
      <c r="K150" s="87">
        <v>60</v>
      </c>
      <c r="L150" s="136">
        <f t="shared" si="26"/>
        <v>25</v>
      </c>
      <c r="M150" s="136">
        <f t="shared" si="27"/>
        <v>50</v>
      </c>
      <c r="N150" s="136">
        <f t="shared" si="28"/>
        <v>75</v>
      </c>
      <c r="O150" s="134">
        <v>100</v>
      </c>
      <c r="P150" s="125">
        <f>O150/K150*100</f>
        <v>166.66666666666669</v>
      </c>
      <c r="Q150" s="126">
        <f>K150/H150*100</f>
        <v>53.09734513274337</v>
      </c>
    </row>
    <row r="151" spans="1:17" ht="48.75" customHeight="1" thickBot="1">
      <c r="A151" s="2"/>
      <c r="B151" s="116" t="s">
        <v>27</v>
      </c>
      <c r="C151" s="22"/>
      <c r="D151" s="22"/>
      <c r="E151" s="347" t="s">
        <v>492</v>
      </c>
      <c r="F151" s="348"/>
      <c r="G151" s="12">
        <v>138</v>
      </c>
      <c r="H151" s="88">
        <f aca="true" t="shared" si="29" ref="H151:O151">H13-H40</f>
        <v>453</v>
      </c>
      <c r="I151" s="88">
        <f t="shared" si="29"/>
        <v>354</v>
      </c>
      <c r="J151" s="88">
        <f t="shared" si="29"/>
        <v>354</v>
      </c>
      <c r="K151" s="88">
        <f t="shared" si="29"/>
        <v>4299</v>
      </c>
      <c r="L151" s="88">
        <f t="shared" si="29"/>
        <v>960</v>
      </c>
      <c r="M151" s="88">
        <f t="shared" si="29"/>
        <v>219</v>
      </c>
      <c r="N151" s="88">
        <f t="shared" si="29"/>
        <v>313</v>
      </c>
      <c r="O151" s="88">
        <f t="shared" si="29"/>
        <v>652</v>
      </c>
      <c r="P151" s="125">
        <v>0</v>
      </c>
      <c r="Q151" s="126">
        <v>0</v>
      </c>
    </row>
    <row r="152" spans="1:17" ht="16.5" thickBot="1">
      <c r="A152" s="2"/>
      <c r="B152" s="109"/>
      <c r="C152" s="17"/>
      <c r="D152" s="17"/>
      <c r="E152" s="17"/>
      <c r="F152" s="17" t="s">
        <v>187</v>
      </c>
      <c r="G152" s="13">
        <v>139</v>
      </c>
      <c r="H152" s="136">
        <v>0</v>
      </c>
      <c r="I152" s="162">
        <v>0</v>
      </c>
      <c r="J152" s="164">
        <v>0</v>
      </c>
      <c r="K152" s="136">
        <v>0</v>
      </c>
      <c r="L152" s="136">
        <f t="shared" si="26"/>
        <v>0</v>
      </c>
      <c r="M152" s="136">
        <f t="shared" si="27"/>
        <v>0</v>
      </c>
      <c r="N152" s="136">
        <f t="shared" si="28"/>
        <v>0</v>
      </c>
      <c r="O152" s="94">
        <v>0</v>
      </c>
      <c r="P152" s="125">
        <v>0</v>
      </c>
      <c r="Q152" s="126">
        <v>0</v>
      </c>
    </row>
    <row r="153" spans="1:17" ht="32.25" customHeight="1" thickBot="1">
      <c r="A153" s="2"/>
      <c r="B153" s="111"/>
      <c r="C153" s="22"/>
      <c r="D153" s="22"/>
      <c r="E153" s="22"/>
      <c r="F153" s="33" t="s">
        <v>493</v>
      </c>
      <c r="G153" s="15">
        <v>140</v>
      </c>
      <c r="H153" s="136">
        <v>0</v>
      </c>
      <c r="I153" s="162">
        <v>0</v>
      </c>
      <c r="J153" s="164">
        <v>0</v>
      </c>
      <c r="K153" s="136">
        <v>0</v>
      </c>
      <c r="L153" s="136">
        <f t="shared" si="26"/>
        <v>0</v>
      </c>
      <c r="M153" s="136">
        <f t="shared" si="27"/>
        <v>0</v>
      </c>
      <c r="N153" s="136">
        <f t="shared" si="28"/>
        <v>0</v>
      </c>
      <c r="O153" s="94">
        <v>0</v>
      </c>
      <c r="P153" s="125">
        <v>0</v>
      </c>
      <c r="Q153" s="126">
        <v>0</v>
      </c>
    </row>
    <row r="154" spans="1:17" ht="19.5" customHeight="1" thickBot="1">
      <c r="A154" s="2"/>
      <c r="B154" s="109" t="s">
        <v>28</v>
      </c>
      <c r="C154" s="17"/>
      <c r="D154" s="17"/>
      <c r="E154" s="344" t="s">
        <v>234</v>
      </c>
      <c r="F154" s="345"/>
      <c r="G154" s="13" t="s">
        <v>449</v>
      </c>
      <c r="H154" s="136">
        <v>148</v>
      </c>
      <c r="I154" s="162">
        <v>0</v>
      </c>
      <c r="J154" s="164">
        <v>0</v>
      </c>
      <c r="K154" s="136">
        <v>311</v>
      </c>
      <c r="L154" s="136">
        <f t="shared" si="26"/>
        <v>0</v>
      </c>
      <c r="M154" s="136">
        <f t="shared" si="27"/>
        <v>0</v>
      </c>
      <c r="N154" s="136">
        <f t="shared" si="28"/>
        <v>0</v>
      </c>
      <c r="O154" s="94">
        <v>0</v>
      </c>
      <c r="P154" s="125">
        <v>0</v>
      </c>
      <c r="Q154" s="126">
        <v>0</v>
      </c>
    </row>
    <row r="155" spans="1:17" ht="18" customHeight="1" thickBot="1">
      <c r="A155" s="2"/>
      <c r="B155" s="109" t="s">
        <v>29</v>
      </c>
      <c r="C155" s="17"/>
      <c r="D155" s="17"/>
      <c r="E155" s="344" t="s">
        <v>55</v>
      </c>
      <c r="F155" s="345"/>
      <c r="G155" s="13"/>
      <c r="H155" s="85">
        <v>0</v>
      </c>
      <c r="I155" s="170">
        <v>0</v>
      </c>
      <c r="J155" s="164">
        <v>0</v>
      </c>
      <c r="K155" s="85">
        <v>0</v>
      </c>
      <c r="L155" s="136">
        <f t="shared" si="26"/>
        <v>0</v>
      </c>
      <c r="M155" s="136">
        <f t="shared" si="27"/>
        <v>0</v>
      </c>
      <c r="N155" s="136">
        <f t="shared" si="28"/>
        <v>0</v>
      </c>
      <c r="O155" s="101">
        <v>0</v>
      </c>
      <c r="P155" s="125">
        <v>0</v>
      </c>
      <c r="Q155" s="126">
        <v>0</v>
      </c>
    </row>
    <row r="156" spans="1:17" ht="34.5" customHeight="1" thickBot="1">
      <c r="A156" s="2"/>
      <c r="B156" s="109"/>
      <c r="C156" s="19" t="s">
        <v>354</v>
      </c>
      <c r="D156" s="19"/>
      <c r="E156" s="344" t="s">
        <v>303</v>
      </c>
      <c r="F156" s="345"/>
      <c r="G156" s="13" t="s">
        <v>450</v>
      </c>
      <c r="H156" s="89">
        <f aca="true" t="shared" si="30" ref="H156:O156">H14</f>
        <v>72225</v>
      </c>
      <c r="I156" s="89">
        <f t="shared" si="30"/>
        <v>73169</v>
      </c>
      <c r="J156" s="89">
        <f t="shared" si="30"/>
        <v>73169</v>
      </c>
      <c r="K156" s="89">
        <f t="shared" si="30"/>
        <v>73341</v>
      </c>
      <c r="L156" s="89">
        <f t="shared" si="30"/>
        <v>22617</v>
      </c>
      <c r="M156" s="89">
        <f t="shared" si="30"/>
        <v>39933</v>
      </c>
      <c r="N156" s="89">
        <f t="shared" si="30"/>
        <v>59084</v>
      </c>
      <c r="O156" s="89">
        <f t="shared" si="30"/>
        <v>80520</v>
      </c>
      <c r="P156" s="125">
        <f>O156/K156*100</f>
        <v>109.78852210905224</v>
      </c>
      <c r="Q156" s="126">
        <f>K156/H156*100</f>
        <v>101.54517133956386</v>
      </c>
    </row>
    <row r="157" spans="1:17" ht="21" customHeight="1" thickBot="1">
      <c r="A157" s="2"/>
      <c r="B157" s="109"/>
      <c r="C157" s="19"/>
      <c r="D157" s="19" t="s">
        <v>5</v>
      </c>
      <c r="E157" s="349" t="s">
        <v>188</v>
      </c>
      <c r="F157" s="350"/>
      <c r="G157" s="13">
        <v>143</v>
      </c>
      <c r="H157" s="145">
        <f>H21</f>
        <v>55430</v>
      </c>
      <c r="I157" s="171">
        <f>I21</f>
        <v>45705</v>
      </c>
      <c r="J157" s="171">
        <f>J21</f>
        <v>45705</v>
      </c>
      <c r="K157" s="171">
        <f>K21</f>
        <v>44442</v>
      </c>
      <c r="L157" s="136">
        <v>18422</v>
      </c>
      <c r="M157" s="136">
        <v>30843</v>
      </c>
      <c r="N157" s="136">
        <v>41264</v>
      </c>
      <c r="O157" s="171">
        <f>O21</f>
        <v>42691</v>
      </c>
      <c r="P157" s="125">
        <f>O157/K157*100</f>
        <v>96.06003330183161</v>
      </c>
      <c r="Q157" s="126">
        <f>K157/H157*100</f>
        <v>80.17679956702148</v>
      </c>
    </row>
    <row r="158" spans="1:17" ht="64.5" customHeight="1" thickBot="1">
      <c r="A158" s="2"/>
      <c r="B158" s="109"/>
      <c r="C158" s="19"/>
      <c r="D158" s="19" t="s">
        <v>7</v>
      </c>
      <c r="E158" s="344" t="s">
        <v>304</v>
      </c>
      <c r="F158" s="345"/>
      <c r="G158" s="13" t="s">
        <v>451</v>
      </c>
      <c r="H158" s="90">
        <v>0</v>
      </c>
      <c r="I158" s="165">
        <v>0</v>
      </c>
      <c r="J158" s="164">
        <v>0</v>
      </c>
      <c r="K158" s="90">
        <v>0</v>
      </c>
      <c r="L158" s="136">
        <f t="shared" si="26"/>
        <v>0</v>
      </c>
      <c r="M158" s="136">
        <f t="shared" si="27"/>
        <v>0</v>
      </c>
      <c r="N158" s="136">
        <f t="shared" si="28"/>
        <v>0</v>
      </c>
      <c r="O158" s="96"/>
      <c r="P158" s="125">
        <v>0</v>
      </c>
      <c r="Q158" s="126">
        <v>0</v>
      </c>
    </row>
    <row r="159" spans="1:21" ht="33" customHeight="1" thickBot="1">
      <c r="A159" s="2"/>
      <c r="B159" s="109"/>
      <c r="C159" s="19" t="s">
        <v>359</v>
      </c>
      <c r="D159" s="19"/>
      <c r="E159" s="344" t="s">
        <v>305</v>
      </c>
      <c r="F159" s="345"/>
      <c r="G159" s="13" t="s">
        <v>452</v>
      </c>
      <c r="H159" s="90">
        <f aca="true" t="shared" si="31" ref="H159:O159">H41</f>
        <v>71659</v>
      </c>
      <c r="I159" s="90">
        <f t="shared" si="31"/>
        <v>72700</v>
      </c>
      <c r="J159" s="90">
        <f t="shared" si="31"/>
        <v>72700</v>
      </c>
      <c r="K159" s="90">
        <f t="shared" si="31"/>
        <v>68983</v>
      </c>
      <c r="L159" s="90">
        <f t="shared" si="31"/>
        <v>21632.25</v>
      </c>
      <c r="M159" s="90">
        <f t="shared" si="31"/>
        <v>39664.5</v>
      </c>
      <c r="N159" s="90">
        <f t="shared" si="31"/>
        <v>58696.75</v>
      </c>
      <c r="O159" s="90">
        <f t="shared" si="31"/>
        <v>79769</v>
      </c>
      <c r="P159" s="125">
        <f>O159/K159*100</f>
        <v>115.6357363408376</v>
      </c>
      <c r="Q159" s="126">
        <f>K159/H159*100</f>
        <v>96.26564702270475</v>
      </c>
      <c r="U159" s="143"/>
    </row>
    <row r="160" spans="1:17" ht="66" customHeight="1" thickBot="1">
      <c r="A160" s="2"/>
      <c r="B160" s="109"/>
      <c r="C160" s="19"/>
      <c r="D160" s="19" t="s">
        <v>5</v>
      </c>
      <c r="E160" s="344" t="s">
        <v>306</v>
      </c>
      <c r="F160" s="345"/>
      <c r="G160" s="13">
        <v>146</v>
      </c>
      <c r="H160" s="144">
        <v>0</v>
      </c>
      <c r="I160" s="148">
        <v>0</v>
      </c>
      <c r="J160" s="164">
        <v>0</v>
      </c>
      <c r="K160" s="144">
        <v>0</v>
      </c>
      <c r="L160" s="136">
        <f t="shared" si="26"/>
        <v>0</v>
      </c>
      <c r="M160" s="136">
        <f t="shared" si="27"/>
        <v>0</v>
      </c>
      <c r="N160" s="136">
        <f t="shared" si="28"/>
        <v>0</v>
      </c>
      <c r="O160" s="95">
        <v>0</v>
      </c>
      <c r="P160" s="125">
        <v>0</v>
      </c>
      <c r="Q160" s="126">
        <v>0</v>
      </c>
    </row>
    <row r="161" spans="1:17" ht="33.75" customHeight="1" thickBot="1">
      <c r="A161" s="2"/>
      <c r="B161" s="109"/>
      <c r="C161" s="19" t="s">
        <v>360</v>
      </c>
      <c r="D161" s="19"/>
      <c r="E161" s="344" t="s">
        <v>307</v>
      </c>
      <c r="F161" s="345"/>
      <c r="G161" s="13" t="s">
        <v>453</v>
      </c>
      <c r="H161" s="151">
        <f aca="true" t="shared" si="32" ref="H161:O161">H99</f>
        <v>36155</v>
      </c>
      <c r="I161" s="151">
        <f t="shared" si="32"/>
        <v>40918</v>
      </c>
      <c r="J161" s="151">
        <f t="shared" si="32"/>
        <v>40918</v>
      </c>
      <c r="K161" s="151">
        <f t="shared" si="32"/>
        <v>40397</v>
      </c>
      <c r="L161" s="151">
        <f t="shared" si="32"/>
        <v>12371</v>
      </c>
      <c r="M161" s="151">
        <f t="shared" si="32"/>
        <v>24742</v>
      </c>
      <c r="N161" s="151">
        <f t="shared" si="32"/>
        <v>37113</v>
      </c>
      <c r="O161" s="151">
        <f t="shared" si="32"/>
        <v>49484</v>
      </c>
      <c r="P161" s="125">
        <f>O161/K161*100</f>
        <v>122.49424462212542</v>
      </c>
      <c r="Q161" s="126">
        <f>K161/H161*100</f>
        <v>111.7328170377541</v>
      </c>
    </row>
    <row r="162" spans="1:17" ht="33.75" customHeight="1" thickBot="1">
      <c r="A162" s="2"/>
      <c r="B162" s="110"/>
      <c r="C162" s="32"/>
      <c r="D162" s="32" t="s">
        <v>5</v>
      </c>
      <c r="E162" s="349" t="s">
        <v>536</v>
      </c>
      <c r="F162" s="350"/>
      <c r="G162" s="12" t="s">
        <v>494</v>
      </c>
      <c r="H162" s="136">
        <v>0</v>
      </c>
      <c r="I162" s="162">
        <v>10</v>
      </c>
      <c r="J162" s="164">
        <v>10</v>
      </c>
      <c r="K162" s="136">
        <v>0</v>
      </c>
      <c r="L162" s="136">
        <v>1737</v>
      </c>
      <c r="M162" s="136">
        <v>3473</v>
      </c>
      <c r="N162" s="136">
        <v>5210</v>
      </c>
      <c r="O162" s="94">
        <v>8337</v>
      </c>
      <c r="P162" s="125">
        <v>0</v>
      </c>
      <c r="Q162" s="126">
        <v>0</v>
      </c>
    </row>
    <row r="163" spans="1:17" ht="30" customHeight="1" thickBot="1">
      <c r="A163" s="2"/>
      <c r="B163" s="110"/>
      <c r="C163" s="32"/>
      <c r="D163" s="32" t="s">
        <v>7</v>
      </c>
      <c r="E163" s="349" t="s">
        <v>539</v>
      </c>
      <c r="F163" s="350"/>
      <c r="G163" s="12" t="s">
        <v>495</v>
      </c>
      <c r="H163" s="136">
        <v>0</v>
      </c>
      <c r="I163" s="162">
        <v>3141</v>
      </c>
      <c r="J163" s="164">
        <v>3141</v>
      </c>
      <c r="K163" s="136">
        <v>0</v>
      </c>
      <c r="L163" s="136">
        <v>0</v>
      </c>
      <c r="M163" s="136">
        <v>0</v>
      </c>
      <c r="N163" s="136">
        <v>0</v>
      </c>
      <c r="O163" s="94">
        <v>0</v>
      </c>
      <c r="P163" s="125">
        <v>0</v>
      </c>
      <c r="Q163" s="126">
        <v>0</v>
      </c>
    </row>
    <row r="164" spans="1:17" ht="31.5" customHeight="1" thickBot="1">
      <c r="A164" s="2"/>
      <c r="B164" s="110"/>
      <c r="C164" s="32"/>
      <c r="D164" s="32" t="s">
        <v>37</v>
      </c>
      <c r="E164" s="349" t="s">
        <v>189</v>
      </c>
      <c r="F164" s="350"/>
      <c r="G164" s="12" t="s">
        <v>496</v>
      </c>
      <c r="H164" s="136">
        <v>0</v>
      </c>
      <c r="I164" s="148">
        <v>0</v>
      </c>
      <c r="J164" s="164">
        <v>0</v>
      </c>
      <c r="K164" s="136">
        <v>0</v>
      </c>
      <c r="L164" s="136">
        <v>0</v>
      </c>
      <c r="M164" s="136">
        <v>0</v>
      </c>
      <c r="N164" s="136">
        <v>0</v>
      </c>
      <c r="O164" s="95">
        <v>0</v>
      </c>
      <c r="P164" s="125">
        <v>0</v>
      </c>
      <c r="Q164" s="126">
        <v>0</v>
      </c>
    </row>
    <row r="165" spans="1:17" ht="34.5" customHeight="1" thickBot="1">
      <c r="A165" s="2"/>
      <c r="B165" s="110"/>
      <c r="C165" s="19" t="s">
        <v>361</v>
      </c>
      <c r="D165" s="19"/>
      <c r="E165" s="344" t="s">
        <v>56</v>
      </c>
      <c r="F165" s="345"/>
      <c r="G165" s="13">
        <v>148</v>
      </c>
      <c r="H165" s="136">
        <v>785</v>
      </c>
      <c r="I165" s="162">
        <v>785</v>
      </c>
      <c r="J165" s="164">
        <v>785</v>
      </c>
      <c r="K165" s="136">
        <v>785</v>
      </c>
      <c r="L165" s="136">
        <v>785</v>
      </c>
      <c r="M165" s="136">
        <v>785</v>
      </c>
      <c r="N165" s="136">
        <v>785</v>
      </c>
      <c r="O165" s="94">
        <v>785</v>
      </c>
      <c r="P165" s="125">
        <f aca="true" t="shared" si="33" ref="P165:P171">O165/K165*100</f>
        <v>100</v>
      </c>
      <c r="Q165" s="126">
        <f aca="true" t="shared" si="34" ref="Q165:Q171">K165/H165*100</f>
        <v>100</v>
      </c>
    </row>
    <row r="166" spans="1:17" ht="17.25" customHeight="1" thickBot="1">
      <c r="A166" s="2"/>
      <c r="B166" s="44"/>
      <c r="C166" s="19" t="s">
        <v>308</v>
      </c>
      <c r="D166" s="19"/>
      <c r="E166" s="344" t="s">
        <v>190</v>
      </c>
      <c r="F166" s="345"/>
      <c r="G166" s="13" t="s">
        <v>454</v>
      </c>
      <c r="H166" s="140">
        <v>722</v>
      </c>
      <c r="I166" s="162">
        <v>751</v>
      </c>
      <c r="J166" s="164">
        <v>751</v>
      </c>
      <c r="K166" s="140">
        <v>732</v>
      </c>
      <c r="L166" s="136">
        <v>734</v>
      </c>
      <c r="M166" s="136">
        <v>745</v>
      </c>
      <c r="N166" s="136">
        <v>751</v>
      </c>
      <c r="O166" s="94">
        <v>754</v>
      </c>
      <c r="P166" s="125">
        <f t="shared" si="33"/>
        <v>103.00546448087431</v>
      </c>
      <c r="Q166" s="126">
        <f t="shared" si="34"/>
        <v>101.38504155124654</v>
      </c>
    </row>
    <row r="167" spans="1:17" ht="63.75" customHeight="1" thickBot="1">
      <c r="A167" s="2"/>
      <c r="B167" s="44"/>
      <c r="C167" s="32" t="s">
        <v>309</v>
      </c>
      <c r="D167" s="32" t="s">
        <v>5</v>
      </c>
      <c r="E167" s="351" t="s">
        <v>527</v>
      </c>
      <c r="F167" s="352"/>
      <c r="G167" s="12" t="s">
        <v>455</v>
      </c>
      <c r="H167" s="91">
        <f>H161/H166/12*1000</f>
        <v>4173.0147737765465</v>
      </c>
      <c r="I167" s="91">
        <f>I161/I166/12*1000</f>
        <v>4540.390590324012</v>
      </c>
      <c r="J167" s="91">
        <f>J161/J166/12*1000</f>
        <v>4540.390590324012</v>
      </c>
      <c r="K167" s="91">
        <f>K161/K166/12*1000</f>
        <v>4598.929872495446</v>
      </c>
      <c r="L167" s="156" t="s">
        <v>568</v>
      </c>
      <c r="M167" s="156" t="s">
        <v>568</v>
      </c>
      <c r="N167" s="156" t="s">
        <v>568</v>
      </c>
      <c r="O167" s="91">
        <f>O161/O166/12*1000</f>
        <v>5469.053934571176</v>
      </c>
      <c r="P167" s="125">
        <f t="shared" si="33"/>
        <v>118.92014199389362</v>
      </c>
      <c r="Q167" s="126">
        <f t="shared" si="34"/>
        <v>110.2064124334132</v>
      </c>
    </row>
    <row r="168" spans="1:17" ht="81.75" customHeight="1" thickBot="1">
      <c r="A168" s="2"/>
      <c r="B168" s="44"/>
      <c r="C168" s="19"/>
      <c r="D168" s="19" t="s">
        <v>7</v>
      </c>
      <c r="E168" s="344" t="s">
        <v>528</v>
      </c>
      <c r="F168" s="345"/>
      <c r="G168" s="13" t="s">
        <v>456</v>
      </c>
      <c r="H168" s="93">
        <f>(H161-H105-H110)/H166/12*1000</f>
        <v>4101.454293628809</v>
      </c>
      <c r="I168" s="93">
        <f>(I161-I105-I110)/I166/12*1000</f>
        <v>4439.857967154904</v>
      </c>
      <c r="J168" s="93">
        <f>(J161-J105-J110)/J166/12*1000</f>
        <v>4439.857967154904</v>
      </c>
      <c r="K168" s="93">
        <f>(K161-K105-K110)/K166/12*1000</f>
        <v>4499.203096539162</v>
      </c>
      <c r="L168" s="157" t="s">
        <v>568</v>
      </c>
      <c r="M168" s="157" t="s">
        <v>568</v>
      </c>
      <c r="N168" s="157" t="s">
        <v>568</v>
      </c>
      <c r="O168" s="93">
        <f>(O161-O105-O110)/O166/12*1000</f>
        <v>5330.349248452697</v>
      </c>
      <c r="P168" s="125">
        <f t="shared" si="33"/>
        <v>118.47318589713947</v>
      </c>
      <c r="Q168" s="126">
        <f t="shared" si="34"/>
        <v>109.69775046690671</v>
      </c>
    </row>
    <row r="169" spans="1:17" ht="81.75" customHeight="1" thickBot="1">
      <c r="A169" s="2"/>
      <c r="B169" s="111"/>
      <c r="C169" s="19"/>
      <c r="D169" s="19" t="s">
        <v>37</v>
      </c>
      <c r="E169" s="344" t="s">
        <v>310</v>
      </c>
      <c r="F169" s="345"/>
      <c r="G169" s="13" t="s">
        <v>457</v>
      </c>
      <c r="H169" s="137">
        <f>(H161-H162-H163)/H166/12*1000</f>
        <v>4173.0147737765465</v>
      </c>
      <c r="I169" s="137">
        <f>(I161-I162-I163)/I166/12*1000</f>
        <v>4190.74567243675</v>
      </c>
      <c r="J169" s="137">
        <f>(J161-J162-J163)/J166/12*1000</f>
        <v>4190.74567243675</v>
      </c>
      <c r="K169" s="137">
        <f>(K161-K162-K163)/K166/12*1000</f>
        <v>4598.929872495446</v>
      </c>
      <c r="L169" s="158" t="s">
        <v>568</v>
      </c>
      <c r="M169" s="158" t="s">
        <v>568</v>
      </c>
      <c r="N169" s="158" t="s">
        <v>568</v>
      </c>
      <c r="O169" s="137">
        <f>(O161-O162-O163)/O166/12*1000</f>
        <v>4547.63483642794</v>
      </c>
      <c r="P169" s="125">
        <f t="shared" si="33"/>
        <v>98.88463104483756</v>
      </c>
      <c r="Q169" s="126">
        <f t="shared" si="34"/>
        <v>110.2064124334132</v>
      </c>
    </row>
    <row r="170" spans="1:17" ht="49.5" customHeight="1" thickBot="1">
      <c r="A170" s="2"/>
      <c r="B170" s="110"/>
      <c r="C170" s="19" t="s">
        <v>364</v>
      </c>
      <c r="D170" s="19" t="s">
        <v>5</v>
      </c>
      <c r="E170" s="344" t="s">
        <v>311</v>
      </c>
      <c r="F170" s="345"/>
      <c r="G170" s="13" t="s">
        <v>458</v>
      </c>
      <c r="H170" s="93">
        <f>H14/H166</f>
        <v>100.03462603878117</v>
      </c>
      <c r="I170" s="93">
        <v>98</v>
      </c>
      <c r="J170" s="93">
        <v>98</v>
      </c>
      <c r="K170" s="93">
        <f>K14/K166</f>
        <v>100.19262295081967</v>
      </c>
      <c r="L170" s="157" t="s">
        <v>568</v>
      </c>
      <c r="M170" s="157" t="s">
        <v>568</v>
      </c>
      <c r="N170" s="157" t="s">
        <v>568</v>
      </c>
      <c r="O170" s="93">
        <f>O14/O166</f>
        <v>106.79045092838196</v>
      </c>
      <c r="P170" s="125">
        <f t="shared" si="33"/>
        <v>106.58514347987564</v>
      </c>
      <c r="Q170" s="126">
        <f t="shared" si="34"/>
        <v>100.15794222290315</v>
      </c>
    </row>
    <row r="171" spans="1:17" ht="51" customHeight="1" thickBot="1">
      <c r="A171" s="2"/>
      <c r="B171" s="44"/>
      <c r="C171" s="19"/>
      <c r="D171" s="19" t="s">
        <v>7</v>
      </c>
      <c r="E171" s="344" t="s">
        <v>59</v>
      </c>
      <c r="F171" s="345"/>
      <c r="G171" s="13" t="s">
        <v>459</v>
      </c>
      <c r="H171" s="93">
        <f>H14/H166</f>
        <v>100.03462603878117</v>
      </c>
      <c r="I171" s="93">
        <v>98</v>
      </c>
      <c r="J171" s="93">
        <v>98</v>
      </c>
      <c r="K171" s="93">
        <f>K14/K166</f>
        <v>100.19262295081967</v>
      </c>
      <c r="L171" s="157" t="s">
        <v>568</v>
      </c>
      <c r="M171" s="157" t="s">
        <v>568</v>
      </c>
      <c r="N171" s="157" t="s">
        <v>568</v>
      </c>
      <c r="O171" s="93">
        <f>O14/O166</f>
        <v>106.79045092838196</v>
      </c>
      <c r="P171" s="125">
        <f t="shared" si="33"/>
        <v>106.58514347987564</v>
      </c>
      <c r="Q171" s="126">
        <f t="shared" si="34"/>
        <v>100.15794222290315</v>
      </c>
    </row>
    <row r="172" spans="1:17" ht="51" customHeight="1" thickBot="1">
      <c r="A172" s="2"/>
      <c r="B172" s="44"/>
      <c r="C172" s="32"/>
      <c r="D172" s="32" t="s">
        <v>37</v>
      </c>
      <c r="E172" s="351" t="s">
        <v>499</v>
      </c>
      <c r="F172" s="352"/>
      <c r="G172" s="12" t="s">
        <v>460</v>
      </c>
      <c r="H172" s="142">
        <v>0</v>
      </c>
      <c r="I172" s="162">
        <v>0</v>
      </c>
      <c r="J172" s="164">
        <v>0</v>
      </c>
      <c r="K172" s="142">
        <v>0</v>
      </c>
      <c r="L172" s="159" t="s">
        <v>568</v>
      </c>
      <c r="M172" s="159" t="s">
        <v>568</v>
      </c>
      <c r="N172" s="159" t="s">
        <v>568</v>
      </c>
      <c r="O172" s="94">
        <v>0</v>
      </c>
      <c r="P172" s="125">
        <v>0</v>
      </c>
      <c r="Q172" s="126">
        <v>0</v>
      </c>
    </row>
    <row r="173" spans="1:17" ht="35.25" customHeight="1" thickBot="1">
      <c r="A173" s="2"/>
      <c r="B173" s="44"/>
      <c r="C173" s="19"/>
      <c r="D173" s="19" t="s">
        <v>116</v>
      </c>
      <c r="E173" s="344" t="s">
        <v>312</v>
      </c>
      <c r="F173" s="345"/>
      <c r="G173" s="13" t="s">
        <v>461</v>
      </c>
      <c r="H173" s="142">
        <v>0</v>
      </c>
      <c r="I173" s="162">
        <v>0</v>
      </c>
      <c r="J173" s="164">
        <v>0</v>
      </c>
      <c r="K173" s="142">
        <v>0</v>
      </c>
      <c r="L173" s="159" t="s">
        <v>568</v>
      </c>
      <c r="M173" s="159" t="s">
        <v>568</v>
      </c>
      <c r="N173" s="159" t="s">
        <v>568</v>
      </c>
      <c r="O173" s="94">
        <v>0</v>
      </c>
      <c r="P173" s="125">
        <v>0</v>
      </c>
      <c r="Q173" s="126">
        <v>0</v>
      </c>
    </row>
    <row r="174" spans="1:17" ht="18" customHeight="1" thickBot="1">
      <c r="A174" s="2"/>
      <c r="B174" s="44"/>
      <c r="C174" s="17"/>
      <c r="D174" s="17"/>
      <c r="E174" s="17"/>
      <c r="F174" s="17" t="s">
        <v>191</v>
      </c>
      <c r="G174" s="13" t="s">
        <v>462</v>
      </c>
      <c r="H174" s="142">
        <v>0</v>
      </c>
      <c r="I174" s="162">
        <v>0</v>
      </c>
      <c r="J174" s="164">
        <v>0</v>
      </c>
      <c r="K174" s="142">
        <v>0</v>
      </c>
      <c r="L174" s="159" t="s">
        <v>568</v>
      </c>
      <c r="M174" s="159" t="s">
        <v>568</v>
      </c>
      <c r="N174" s="159" t="s">
        <v>568</v>
      </c>
      <c r="O174" s="94">
        <v>0</v>
      </c>
      <c r="P174" s="125">
        <v>0</v>
      </c>
      <c r="Q174" s="126">
        <v>0</v>
      </c>
    </row>
    <row r="175" spans="1:17" ht="16.5" thickBot="1">
      <c r="A175" s="2"/>
      <c r="B175" s="44"/>
      <c r="C175" s="17"/>
      <c r="D175" s="17"/>
      <c r="E175" s="17"/>
      <c r="F175" s="17" t="s">
        <v>313</v>
      </c>
      <c r="G175" s="13" t="s">
        <v>463</v>
      </c>
      <c r="H175" s="142">
        <v>0</v>
      </c>
      <c r="I175" s="162">
        <v>0</v>
      </c>
      <c r="J175" s="164">
        <v>0</v>
      </c>
      <c r="K175" s="142">
        <v>0</v>
      </c>
      <c r="L175" s="159" t="s">
        <v>568</v>
      </c>
      <c r="M175" s="159" t="s">
        <v>568</v>
      </c>
      <c r="N175" s="159" t="s">
        <v>568</v>
      </c>
      <c r="O175" s="94">
        <v>0</v>
      </c>
      <c r="P175" s="125">
        <v>0</v>
      </c>
      <c r="Q175" s="126">
        <v>0</v>
      </c>
    </row>
    <row r="176" spans="1:17" ht="16.5" thickBot="1">
      <c r="A176" s="2"/>
      <c r="B176" s="44"/>
      <c r="C176" s="17"/>
      <c r="D176" s="17"/>
      <c r="E176" s="17"/>
      <c r="F176" s="17" t="s">
        <v>314</v>
      </c>
      <c r="G176" s="13" t="s">
        <v>464</v>
      </c>
      <c r="H176" s="142">
        <v>0</v>
      </c>
      <c r="I176" s="162">
        <v>0</v>
      </c>
      <c r="J176" s="164">
        <v>0</v>
      </c>
      <c r="K176" s="142">
        <v>0</v>
      </c>
      <c r="L176" s="159" t="s">
        <v>568</v>
      </c>
      <c r="M176" s="159" t="s">
        <v>568</v>
      </c>
      <c r="N176" s="159" t="s">
        <v>568</v>
      </c>
      <c r="O176" s="94">
        <v>0</v>
      </c>
      <c r="P176" s="125">
        <v>0</v>
      </c>
      <c r="Q176" s="126">
        <v>0</v>
      </c>
    </row>
    <row r="177" spans="1:17" ht="32.25" thickBot="1">
      <c r="A177" s="2"/>
      <c r="B177" s="111"/>
      <c r="C177" s="17"/>
      <c r="D177" s="17"/>
      <c r="E177" s="17"/>
      <c r="F177" s="17" t="s">
        <v>315</v>
      </c>
      <c r="G177" s="13" t="s">
        <v>465</v>
      </c>
      <c r="H177" s="136">
        <v>0</v>
      </c>
      <c r="I177" s="162">
        <v>0</v>
      </c>
      <c r="J177" s="164">
        <v>0</v>
      </c>
      <c r="K177" s="136">
        <v>0</v>
      </c>
      <c r="L177" s="159" t="s">
        <v>568</v>
      </c>
      <c r="M177" s="159" t="s">
        <v>568</v>
      </c>
      <c r="N177" s="159" t="s">
        <v>568</v>
      </c>
      <c r="O177" s="94">
        <v>0</v>
      </c>
      <c r="P177" s="125">
        <v>0</v>
      </c>
      <c r="Q177" s="126">
        <v>0</v>
      </c>
    </row>
    <row r="178" spans="1:17" ht="18" customHeight="1" thickBot="1">
      <c r="A178" s="2"/>
      <c r="B178" s="109"/>
      <c r="C178" s="17" t="s">
        <v>366</v>
      </c>
      <c r="D178" s="17"/>
      <c r="E178" s="344" t="s">
        <v>61</v>
      </c>
      <c r="F178" s="345"/>
      <c r="G178" s="13" t="s">
        <v>466</v>
      </c>
      <c r="H178" s="136">
        <v>0</v>
      </c>
      <c r="I178" s="162">
        <v>0</v>
      </c>
      <c r="J178" s="164">
        <v>0</v>
      </c>
      <c r="K178" s="136">
        <v>0</v>
      </c>
      <c r="L178" s="136">
        <v>0</v>
      </c>
      <c r="M178" s="136">
        <v>0</v>
      </c>
      <c r="N178" s="136">
        <v>0</v>
      </c>
      <c r="O178" s="94">
        <v>0</v>
      </c>
      <c r="P178" s="125">
        <v>0</v>
      </c>
      <c r="Q178" s="126">
        <v>0</v>
      </c>
    </row>
    <row r="179" spans="1:17" ht="18.75" customHeight="1" thickBot="1">
      <c r="A179" s="2"/>
      <c r="B179" s="109"/>
      <c r="C179" s="17" t="s">
        <v>344</v>
      </c>
      <c r="D179" s="17"/>
      <c r="E179" s="344" t="s">
        <v>192</v>
      </c>
      <c r="F179" s="345"/>
      <c r="G179" s="13" t="s">
        <v>467</v>
      </c>
      <c r="H179" s="136">
        <v>50</v>
      </c>
      <c r="I179" s="162">
        <v>50</v>
      </c>
      <c r="J179" s="164">
        <v>50</v>
      </c>
      <c r="K179" s="136">
        <v>49</v>
      </c>
      <c r="L179" s="136">
        <v>12</v>
      </c>
      <c r="M179" s="136">
        <v>24</v>
      </c>
      <c r="N179" s="136">
        <v>36</v>
      </c>
      <c r="O179" s="94">
        <v>48</v>
      </c>
      <c r="P179" s="125">
        <v>98</v>
      </c>
      <c r="Q179" s="126">
        <v>98</v>
      </c>
    </row>
    <row r="180" spans="1:17" ht="16.5" thickBot="1">
      <c r="A180" s="2"/>
      <c r="B180" s="109"/>
      <c r="C180" s="17"/>
      <c r="D180" s="17"/>
      <c r="E180" s="17"/>
      <c r="F180" s="17" t="s">
        <v>193</v>
      </c>
      <c r="G180" s="13" t="s">
        <v>468</v>
      </c>
      <c r="H180" s="136">
        <v>50</v>
      </c>
      <c r="I180" s="162">
        <v>50</v>
      </c>
      <c r="J180" s="164">
        <v>50</v>
      </c>
      <c r="K180" s="136">
        <v>49</v>
      </c>
      <c r="L180" s="136">
        <v>12</v>
      </c>
      <c r="M180" s="136">
        <v>24</v>
      </c>
      <c r="N180" s="136">
        <v>36</v>
      </c>
      <c r="O180" s="94">
        <v>48</v>
      </c>
      <c r="P180" s="125">
        <v>98</v>
      </c>
      <c r="Q180" s="126">
        <v>98</v>
      </c>
    </row>
    <row r="181" spans="1:17" ht="16.5" thickBot="1">
      <c r="A181" s="2"/>
      <c r="B181" s="109"/>
      <c r="C181" s="17"/>
      <c r="D181" s="17"/>
      <c r="E181" s="17"/>
      <c r="F181" s="17" t="s">
        <v>194</v>
      </c>
      <c r="G181" s="13" t="s">
        <v>469</v>
      </c>
      <c r="H181" s="136">
        <v>0</v>
      </c>
      <c r="I181" s="162">
        <v>0</v>
      </c>
      <c r="J181" s="164">
        <v>0</v>
      </c>
      <c r="K181" s="136">
        <v>0</v>
      </c>
      <c r="L181" s="136">
        <v>0</v>
      </c>
      <c r="M181" s="136">
        <v>0</v>
      </c>
      <c r="N181" s="136">
        <v>0</v>
      </c>
      <c r="O181" s="94">
        <v>0</v>
      </c>
      <c r="P181" s="125">
        <v>0</v>
      </c>
      <c r="Q181" s="126">
        <v>0</v>
      </c>
    </row>
    <row r="182" spans="1:17" ht="16.5" thickBot="1">
      <c r="A182" s="2"/>
      <c r="B182" s="109"/>
      <c r="C182" s="17"/>
      <c r="D182" s="17"/>
      <c r="E182" s="17"/>
      <c r="F182" s="17" t="s">
        <v>195</v>
      </c>
      <c r="G182" s="13" t="s">
        <v>470</v>
      </c>
      <c r="H182" s="136">
        <v>0</v>
      </c>
      <c r="I182" s="162">
        <v>0</v>
      </c>
      <c r="J182" s="164">
        <v>0</v>
      </c>
      <c r="K182" s="136">
        <v>0</v>
      </c>
      <c r="L182" s="136">
        <v>0</v>
      </c>
      <c r="M182" s="136">
        <v>0</v>
      </c>
      <c r="N182" s="136">
        <v>0</v>
      </c>
      <c r="O182" s="94">
        <v>0</v>
      </c>
      <c r="P182" s="125">
        <v>0</v>
      </c>
      <c r="Q182" s="126">
        <v>0</v>
      </c>
    </row>
    <row r="183" spans="1:17" ht="16.5" thickBot="1">
      <c r="A183" s="2"/>
      <c r="B183" s="109"/>
      <c r="C183" s="17"/>
      <c r="D183" s="17"/>
      <c r="E183" s="17"/>
      <c r="F183" s="17" t="s">
        <v>316</v>
      </c>
      <c r="G183" s="13" t="s">
        <v>471</v>
      </c>
      <c r="H183" s="136">
        <v>0</v>
      </c>
      <c r="I183" s="162">
        <v>0</v>
      </c>
      <c r="J183" s="164">
        <v>0</v>
      </c>
      <c r="K183" s="136">
        <v>0</v>
      </c>
      <c r="L183" s="136">
        <v>0</v>
      </c>
      <c r="M183" s="136">
        <v>0</v>
      </c>
      <c r="N183" s="136">
        <v>0</v>
      </c>
      <c r="O183" s="94">
        <v>0</v>
      </c>
      <c r="P183" s="125">
        <v>0</v>
      </c>
      <c r="Q183" s="126">
        <v>0</v>
      </c>
    </row>
    <row r="184" spans="1:17" ht="31.5" customHeight="1" thickBot="1">
      <c r="A184" s="2"/>
      <c r="B184" s="110"/>
      <c r="C184" s="32" t="s">
        <v>497</v>
      </c>
      <c r="D184" s="20"/>
      <c r="E184" s="351" t="s">
        <v>196</v>
      </c>
      <c r="F184" s="352"/>
      <c r="G184" s="12" t="s">
        <v>472</v>
      </c>
      <c r="H184" s="137">
        <v>0</v>
      </c>
      <c r="I184" s="162">
        <v>0</v>
      </c>
      <c r="J184" s="164">
        <v>0</v>
      </c>
      <c r="K184" s="137">
        <v>0</v>
      </c>
      <c r="L184" s="136">
        <v>0</v>
      </c>
      <c r="M184" s="136">
        <v>0</v>
      </c>
      <c r="N184" s="136">
        <v>0</v>
      </c>
      <c r="O184" s="94">
        <v>0</v>
      </c>
      <c r="P184" s="125">
        <v>0</v>
      </c>
      <c r="Q184" s="126">
        <v>0</v>
      </c>
    </row>
    <row r="185" spans="1:17" ht="32.25" customHeight="1" thickBot="1">
      <c r="A185" s="2"/>
      <c r="B185" s="110"/>
      <c r="C185" s="32" t="s">
        <v>498</v>
      </c>
      <c r="D185" s="20"/>
      <c r="E185" s="354" t="s">
        <v>317</v>
      </c>
      <c r="F185" s="355"/>
      <c r="G185" s="12" t="s">
        <v>473</v>
      </c>
      <c r="H185" s="146">
        <v>0</v>
      </c>
      <c r="I185" s="172">
        <v>0</v>
      </c>
      <c r="J185" s="164">
        <v>0</v>
      </c>
      <c r="K185" s="146">
        <v>0</v>
      </c>
      <c r="L185" s="136">
        <v>0</v>
      </c>
      <c r="M185" s="136">
        <v>0</v>
      </c>
      <c r="N185" s="136">
        <v>0</v>
      </c>
      <c r="O185" s="129">
        <v>0</v>
      </c>
      <c r="P185" s="125">
        <v>0</v>
      </c>
      <c r="Q185" s="126">
        <v>0</v>
      </c>
    </row>
    <row r="186" spans="1:17" ht="16.5" thickBot="1">
      <c r="A186" s="2"/>
      <c r="B186" s="109"/>
      <c r="C186" s="17"/>
      <c r="D186" s="17"/>
      <c r="E186" s="17"/>
      <c r="F186" s="17" t="s">
        <v>318</v>
      </c>
      <c r="G186" s="103" t="s">
        <v>474</v>
      </c>
      <c r="H186" s="83">
        <v>0</v>
      </c>
      <c r="I186" s="162">
        <v>0</v>
      </c>
      <c r="J186" s="164">
        <v>0</v>
      </c>
      <c r="K186" s="83">
        <v>0</v>
      </c>
      <c r="L186" s="136">
        <v>0</v>
      </c>
      <c r="M186" s="136">
        <v>0</v>
      </c>
      <c r="N186" s="136">
        <v>0</v>
      </c>
      <c r="O186" s="83">
        <v>0</v>
      </c>
      <c r="P186" s="125">
        <v>0</v>
      </c>
      <c r="Q186" s="126">
        <v>0</v>
      </c>
    </row>
    <row r="187" spans="1:17" ht="16.5" thickBot="1">
      <c r="A187" s="2"/>
      <c r="B187" s="117"/>
      <c r="C187" s="118"/>
      <c r="D187" s="118"/>
      <c r="E187" s="118"/>
      <c r="F187" s="118" t="s">
        <v>319</v>
      </c>
      <c r="G187" s="119" t="s">
        <v>475</v>
      </c>
      <c r="H187" s="127">
        <v>0</v>
      </c>
      <c r="I187" s="173">
        <v>0</v>
      </c>
      <c r="J187" s="174">
        <v>0</v>
      </c>
      <c r="K187" s="127">
        <v>0</v>
      </c>
      <c r="L187" s="153">
        <v>0</v>
      </c>
      <c r="M187" s="154">
        <v>0</v>
      </c>
      <c r="N187" s="155">
        <v>0</v>
      </c>
      <c r="O187" s="130">
        <v>0</v>
      </c>
      <c r="P187" s="125">
        <v>0</v>
      </c>
      <c r="Q187" s="126">
        <v>0</v>
      </c>
    </row>
    <row r="188" spans="2:17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 ht="15.75">
      <c r="B189" s="48" t="s">
        <v>486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</row>
    <row r="190" spans="2:17" ht="15.75">
      <c r="B190" s="48"/>
      <c r="C190" s="49" t="s">
        <v>479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</row>
    <row r="191" spans="2:17" ht="15.75">
      <c r="B191" s="48" t="s">
        <v>487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2:17" ht="15.75">
      <c r="B192" s="8"/>
      <c r="C192" s="8" t="s">
        <v>480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2:17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2:17" ht="15.75">
      <c r="B194" s="8"/>
      <c r="C194" s="8"/>
      <c r="D194" s="8"/>
      <c r="E194" s="8"/>
      <c r="F194" s="353" t="s">
        <v>222</v>
      </c>
      <c r="G194" s="353"/>
      <c r="H194" s="353"/>
      <c r="I194" s="51" t="s">
        <v>320</v>
      </c>
      <c r="J194" s="51"/>
      <c r="K194" s="51"/>
      <c r="L194" s="50"/>
      <c r="M194" s="50"/>
      <c r="N194" s="50"/>
      <c r="O194" s="8"/>
      <c r="P194" s="8"/>
      <c r="Q194" s="8"/>
    </row>
    <row r="195" spans="2:17" ht="15.75">
      <c r="B195" s="8"/>
      <c r="C195" s="8"/>
      <c r="D195" s="8"/>
      <c r="E195" s="8"/>
      <c r="F195" s="353"/>
      <c r="G195" s="353"/>
      <c r="H195" s="353"/>
      <c r="I195" s="353" t="s">
        <v>321</v>
      </c>
      <c r="J195" s="353"/>
      <c r="K195" s="353"/>
      <c r="L195" s="353"/>
      <c r="M195" s="8"/>
      <c r="N195" s="8"/>
      <c r="O195" s="8"/>
      <c r="P195" s="8"/>
      <c r="Q195" s="8"/>
    </row>
    <row r="196" spans="2:17" ht="15.75">
      <c r="B196" s="8"/>
      <c r="C196" s="8"/>
      <c r="D196" s="8"/>
      <c r="E196" s="8"/>
      <c r="F196" s="8"/>
      <c r="G196" s="8"/>
      <c r="H196" s="8"/>
      <c r="I196" s="353"/>
      <c r="J196" s="353"/>
      <c r="K196" s="353"/>
      <c r="L196" s="353"/>
      <c r="M196" s="8"/>
      <c r="N196" s="8"/>
      <c r="O196" s="8"/>
      <c r="P196" s="8"/>
      <c r="Q196" s="8"/>
    </row>
    <row r="197" spans="2:17" ht="15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</sheetData>
  <sheetProtection/>
  <mergeCells count="139">
    <mergeCell ref="F195:H195"/>
    <mergeCell ref="I195:L195"/>
    <mergeCell ref="I196:L196"/>
    <mergeCell ref="E173:F173"/>
    <mergeCell ref="E178:F178"/>
    <mergeCell ref="E179:F179"/>
    <mergeCell ref="E184:F184"/>
    <mergeCell ref="E185:F185"/>
    <mergeCell ref="F194:H194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3:F143"/>
    <mergeCell ref="E144:F144"/>
    <mergeCell ref="E147:F147"/>
    <mergeCell ref="E150:F150"/>
    <mergeCell ref="E151:F151"/>
    <mergeCell ref="E154:F154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D126:F126"/>
    <mergeCell ref="E127:F127"/>
    <mergeCell ref="E128:F128"/>
    <mergeCell ref="E113:F113"/>
    <mergeCell ref="E114:F114"/>
    <mergeCell ref="E115:F115"/>
    <mergeCell ref="E116:F116"/>
    <mergeCell ref="E117:F117"/>
    <mergeCell ref="E120:F120"/>
    <mergeCell ref="E105:F105"/>
    <mergeCell ref="E108:F108"/>
    <mergeCell ref="E109:F109"/>
    <mergeCell ref="E110:F110"/>
    <mergeCell ref="E111:F111"/>
    <mergeCell ref="E112:F112"/>
    <mergeCell ref="E100:F100"/>
    <mergeCell ref="D101:D103"/>
    <mergeCell ref="E101:F101"/>
    <mergeCell ref="E102:F102"/>
    <mergeCell ref="E103:F103"/>
    <mergeCell ref="E104:F104"/>
    <mergeCell ref="E94:F94"/>
    <mergeCell ref="E95:F95"/>
    <mergeCell ref="E96:F96"/>
    <mergeCell ref="E97:F97"/>
    <mergeCell ref="D98:F98"/>
    <mergeCell ref="E99:F99"/>
    <mergeCell ref="E79:F79"/>
    <mergeCell ref="E80:F80"/>
    <mergeCell ref="E90:F90"/>
    <mergeCell ref="D91:F91"/>
    <mergeCell ref="E92:F92"/>
    <mergeCell ref="E93:F93"/>
    <mergeCell ref="E61:F61"/>
    <mergeCell ref="B64:B88"/>
    <mergeCell ref="C64:C88"/>
    <mergeCell ref="E68:F68"/>
    <mergeCell ref="E73:F73"/>
    <mergeCell ref="E74:F74"/>
    <mergeCell ref="E75:F75"/>
    <mergeCell ref="E76:F76"/>
    <mergeCell ref="E77:F77"/>
    <mergeCell ref="E78:F78"/>
    <mergeCell ref="E52:F52"/>
    <mergeCell ref="E53:F53"/>
    <mergeCell ref="E56:F56"/>
    <mergeCell ref="E57:F57"/>
    <mergeCell ref="E58:F58"/>
    <mergeCell ref="E59:F59"/>
    <mergeCell ref="E44:F44"/>
    <mergeCell ref="E45:F45"/>
    <mergeCell ref="E48:F48"/>
    <mergeCell ref="E49:F49"/>
    <mergeCell ref="E50:F50"/>
    <mergeCell ref="E51:F51"/>
    <mergeCell ref="E36:F36"/>
    <mergeCell ref="E37:F37"/>
    <mergeCell ref="E38:F38"/>
    <mergeCell ref="E39:F39"/>
    <mergeCell ref="C40:F40"/>
    <mergeCell ref="B41:B63"/>
    <mergeCell ref="D41:F41"/>
    <mergeCell ref="C42:C63"/>
    <mergeCell ref="D42:F42"/>
    <mergeCell ref="E43:F43"/>
    <mergeCell ref="E20:F20"/>
    <mergeCell ref="E21:F21"/>
    <mergeCell ref="E24:F24"/>
    <mergeCell ref="E25:F25"/>
    <mergeCell ref="E26:F26"/>
    <mergeCell ref="B33:B39"/>
    <mergeCell ref="E33:F33"/>
    <mergeCell ref="E34:F34"/>
    <mergeCell ref="C35:C39"/>
    <mergeCell ref="E35:F35"/>
    <mergeCell ref="L10:O10"/>
    <mergeCell ref="C12:D12"/>
    <mergeCell ref="E12:F12"/>
    <mergeCell ref="E13:F13"/>
    <mergeCell ref="E14:F14"/>
    <mergeCell ref="E15:F15"/>
    <mergeCell ref="C6:Q6"/>
    <mergeCell ref="B8:E8"/>
    <mergeCell ref="I8:K8"/>
    <mergeCell ref="P8:Q8"/>
    <mergeCell ref="B9:F11"/>
    <mergeCell ref="G9:G11"/>
    <mergeCell ref="H9:H11"/>
    <mergeCell ref="I9:K9"/>
    <mergeCell ref="L9:O9"/>
    <mergeCell ref="I10:K10"/>
    <mergeCell ref="A1:H1"/>
    <mergeCell ref="P1:Q1"/>
    <mergeCell ref="A2:F2"/>
    <mergeCell ref="A3:F3"/>
    <mergeCell ref="A4:F4"/>
    <mergeCell ref="O4:P4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utilizator buget1</cp:lastModifiedBy>
  <cp:lastPrinted>2022-02-18T08:53:49Z</cp:lastPrinted>
  <dcterms:created xsi:type="dcterms:W3CDTF">2017-12-28T08:09:43Z</dcterms:created>
  <dcterms:modified xsi:type="dcterms:W3CDTF">2022-02-24T08:02:47Z</dcterms:modified>
  <cp:category/>
  <cp:version/>
  <cp:contentType/>
  <cp:contentStatus/>
</cp:coreProperties>
</file>