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4" firstSheet="1" activeTab="1"/>
  </bookViews>
  <sheets>
    <sheet name="ANEXA_2" sheetId="1" state="hidden" r:id="rId1"/>
    <sheet name="Anexa_1" sheetId="2" r:id="rId2"/>
    <sheet name="Anexa_3" sheetId="3" state="hidden" r:id="rId3"/>
    <sheet name="Anexa_5" sheetId="4" state="hidden" r:id="rId4"/>
    <sheet name="Anexa 4 " sheetId="5" state="hidden" r:id="rId5"/>
  </sheets>
  <definedNames>
    <definedName name="_xlnm.Print_Area" localSheetId="1">'Anexa_1'!$A$1:$P$74</definedName>
    <definedName name="_xlnm.Print_Area" localSheetId="0">'ANEXA_2'!$A$1:$V$190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L10" authorId="0">
      <text>
        <r>
          <rPr>
            <b/>
            <sz val="9"/>
            <color indexed="8"/>
            <rFont val="Tahoma"/>
            <family val="2"/>
          </rPr>
          <t xml:space="preserve">Server Contab:
</t>
        </r>
      </text>
    </comment>
    <comment ref="K10" authorId="0">
      <text>
        <r>
          <rPr>
            <b/>
            <sz val="9"/>
            <color indexed="8"/>
            <rFont val="Tahoma"/>
            <family val="2"/>
          </rPr>
          <t xml:space="preserve">Server Contab:
</t>
        </r>
      </text>
    </comment>
  </commentList>
</comments>
</file>

<file path=xl/sharedStrings.xml><?xml version="1.0" encoding="utf-8"?>
<sst xmlns="http://schemas.openxmlformats.org/spreadsheetml/2006/main" count="673" uniqueCount="474">
  <si>
    <t xml:space="preserve">AUTORITATEA ADMINISTRAŢIEI PUBLICE CENTRALE/LOCALE </t>
  </si>
  <si>
    <t xml:space="preserve">Operatorul economic :SC PIETE SI TARGURI CRAIOVA SRL </t>
  </si>
  <si>
    <t>Sediul/Adresa: CRAIOVA,DOLJ,CALEA BUCURESTI,NR.51</t>
  </si>
  <si>
    <t>Cod unic de înregistrare: 28001235</t>
  </si>
  <si>
    <t>INDICATORI</t>
  </si>
  <si>
    <t>Nr. rd.</t>
  </si>
  <si>
    <t>Aprobat</t>
  </si>
  <si>
    <t>Trim I</t>
  </si>
  <si>
    <t>Trim II</t>
  </si>
  <si>
    <t>Trim III</t>
  </si>
  <si>
    <t>4a</t>
  </si>
  <si>
    <t>6a</t>
  </si>
  <si>
    <t>I</t>
  </si>
  <si>
    <t>VENITURI TOTALE (Rd. 2 + Rd. 22 + Rd. 28)</t>
  </si>
  <si>
    <t>Venituri totale din exploatare (Rd. 3 + Rd. 8 + Rd. 9 + Rd. 12 + Rd. 13 + Rd. 14), din care:</t>
  </si>
  <si>
    <t>a)</t>
  </si>
  <si>
    <t>din producţia vândută (Rd. 4 + Rd. 5 + Rd. 6 + Rd. 7), din care: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</si>
  <si>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</si>
  <si>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</si>
  <si>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</si>
  <si>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</si>
  <si>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</si>
  <si>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</si>
  <si>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</si>
  <si>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</si>
  <si>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b)</t>
  </si>
  <si>
    <t>din vânzarea mărfurilor</t>
  </si>
  <si>
    <t>c)</t>
  </si>
  <si>
    <t>din subvenţii şi transferuri de exploatare aferente cifrei de afaceri nete (Rd. 10 + Rd. 11), din care:</t>
  </si>
  <si>
    <t>c1</t>
  </si>
  <si>
    <t>subvenţii, cf. prevederilor legale în vigoare</t>
  </si>
  <si>
    <t>c2</t>
  </si>
  <si>
    <t>transferuri, cf. prevederilor legale în vigoare</t>
  </si>
  <si>
    <t>d)</t>
  </si>
  <si>
    <t>din producţia de imobilizări</t>
  </si>
  <si>
    <t>e)</t>
  </si>
  <si>
    <t>venituri aferente costului producţiei în curs de execuţie</t>
  </si>
  <si>
    <t>f)</t>
  </si>
  <si>
    <t>alte venituri din exploatare (Rd. 15 + Rd. 16 + Rd. 19 + Rd. 20 + Rd. 21), din care:</t>
  </si>
  <si>
    <t>f1)</t>
  </si>
  <si>
    <t>din amenzi şi penalităţi</t>
  </si>
  <si>
    <t>f2)</t>
  </si>
  <si>
    <t>din vânzarea activelor şi alte operaţii de capital (Rd. 18 + Rd. 19), din care:</t>
  </si>
  <si>
    <t>- active corporale</t>
  </si>
  <si>
    <t>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</si>
  <si>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</si>
  <si>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</si>
  <si>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</si>
  <si>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</si>
  <si>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</si>
  <si>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 23 + Rd. 24 + Rd. 25 + Rd. 26 + Rd. 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</si>
  <si>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</si>
  <si>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</si>
  <si>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</si>
  <si>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</si>
  <si>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</si>
  <si>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Venituri extraordinare</t>
  </si>
  <si>
    <t>II</t>
  </si>
  <si>
    <t>CHELTUIELI TOTALE (Rd. 30 + Rd. 136 + Rd. 144)</t>
  </si>
  <si>
    <t>Cheltuieli de exploatare (Rd. 31 + Rd. 79 + Rd. 86 + Rd. 120), din care:</t>
  </si>
  <si>
    <t>A. Cheltuieli cu bunuri şi servicii (Rd. 32 + Rd. 40 + Rd. 46), din care:</t>
  </si>
  <si>
    <t>A1</t>
  </si>
  <si>
    <t>Cheltuieli privind stocurile (Rd. 33 + Rd. 34 + Rd. 37 + Rd. 38 + Rd. 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</si>
  <si>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</si>
  <si>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</si>
  <si>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</si>
  <si>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</si>
  <si>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</si>
  <si>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</si>
  <si>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b3)</t>
  </si>
  <si>
    <t>cheltuieli cu alte materiale consumabile</t>
  </si>
  <si>
    <t>36*</t>
  </si>
  <si>
    <t>cheltuieli privind materialele de natura obiectelor de inventar</t>
  </si>
  <si>
    <t>cheltuieli privind energia şi apa</t>
  </si>
  <si>
    <t>cheltuieli privind mărfurile</t>
  </si>
  <si>
    <t>A2</t>
  </si>
  <si>
    <t>Cheltuieli privind serviciile executate de terţi (Rd. 41 + Rd. 42 + Rd. 45), din care:</t>
  </si>
  <si>
    <t>cheltuieli cu întreţinerea şi reparaţiile</t>
  </si>
  <si>
    <t>cheltuieli privind chiriile (Rd. 43 + Rd. 44) din care:</t>
  </si>
  <si>
    <t>- către operatori cu capital integral/majoritar de stat</t>
  </si>
  <si>
    <t>- către operatori cu capital privat</t>
  </si>
  <si>
    <t>prime de asigurare</t>
  </si>
  <si>
    <t>A3</t>
  </si>
  <si>
    <t>Cheltuieli cu alte servicii executate de terţi (Rd. 47 + Rd. 48 + Rd. 50 + Rd. 57 + Rd. 62 + Rd. 63 + Rd. 67 + Rd. 68 + Rd. 69 + Rd. 78), din care: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</si>
  <si>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</si>
  <si>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</si>
  <si>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</si>
  <si>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</si>
  <si>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</si>
  <si>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</si>
  <si>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>- tichete cadou potrivit Legii nr. 193/2006, cu modificările ulterioare</t>
  </si>
  <si>
    <t>c2)</t>
  </si>
  <si>
    <t>cheltuieli de reclamă şi publicitate, din care:</t>
  </si>
  <si>
    <t>- tichete cadou ptr. cheltuieli de reclamă şi publicitate, potrivit Legii nr. 193/2006, cu modificările ulterioare</t>
  </si>
  <si>
    <t>- tichete cadou ptr. campanii de marketing, studiul pieţei, promovarea pe pieţe existente sau noi, potrivit Legii nr. 193/2006, cu modificările ulterioare</t>
  </si>
  <si>
    <t>- ch. de promovare a produselor</t>
  </si>
  <si>
    <t>Ch. cu sponsorizarea potrivit OUG nr.2/2015(Rd. 58 + Rd. 59 + Rd. 60 + Rd. 61), din care:</t>
  </si>
  <si>
    <t>d1)</t>
  </si>
  <si>
    <t>ch. de sponsorizare in domeniul medical si sanatate</t>
  </si>
  <si>
    <t>d2)</t>
  </si>
  <si>
    <t>ch. de sponsorizare in domeniile educatie,invatamant,social  si sportiv,din care:</t>
  </si>
  <si>
    <t>d3)</t>
  </si>
  <si>
    <t>-pentru cluburile sportive</t>
  </si>
  <si>
    <t>d4)</t>
  </si>
  <si>
    <t xml:space="preserve"> cheltuieli de sponsorizare pentru alte actiuni si activitati</t>
  </si>
  <si>
    <t>cheltuieli cu transportul de bunuri şi persoane</t>
  </si>
  <si>
    <t>cheltuieli de deplasare, detaşare, transfer, din care:</t>
  </si>
  <si>
    <t>- cheltuieli cu diurna (Rd. 65 + Rd. 66), din care:</t>
  </si>
  <si>
    <t>- internă</t>
  </si>
  <si>
    <t>- externă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</si>
  <si>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</si>
  <si>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</si>
  <si>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</si>
  <si>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</si>
  <si>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</si>
  <si>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</si>
  <si>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</si>
  <si>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</si>
  <si>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</si>
  <si>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</si>
  <si>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</si>
  <si>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</si>
  <si>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</si>
  <si>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</si>
  <si>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- aferente bunurilor de natura domeniului public</t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</si>
  <si>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</si>
  <si>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</si>
  <si>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</si>
  <si>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</si>
  <si>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</si>
  <si>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</si>
  <si>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</si>
  <si>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alte cheltuieli</t>
  </si>
  <si>
    <t>B. Cheltuieli cu impozite, taxe şi vărsăminte asimilate (Rd. 80 + Rd. 81 + Rd. 82 + Rd. 83 + Rd. 84 + Rd. 85), din care:</t>
  </si>
  <si>
    <t>ch. cu taxa pt. activitatea de exploatare a resurselor minerale</t>
  </si>
  <si>
    <t>ch. cu redevenţa pentru concesionarea bunurilor publice şi resursele minerale</t>
  </si>
  <si>
    <t>ch. cu taxa de licenţă</t>
  </si>
  <si>
    <t>ch. cu taxa de autorizare</t>
  </si>
  <si>
    <t>ch. cu taxa de mediu</t>
  </si>
  <si>
    <t>cheltuieli cu alte taxe şi impozite</t>
  </si>
  <si>
    <t>C. Cheltuieli cu personalul (Rd. 87 + Rd. 100 + Rd. 104 + Rd. 113), din care:</t>
  </si>
  <si>
    <t>C0</t>
  </si>
  <si>
    <t>Cheltuieli de natură salarială (Rd. 88 + Rd. 92)</t>
  </si>
  <si>
    <t>C1</t>
  </si>
  <si>
    <t>Cheltuieli cu salariile (Rd. 89 + Rd. 90 + Rd. 91), din care:</t>
  </si>
  <si>
    <t>a) salarii de bază</t>
  </si>
  <si>
    <t>b) sporuri, prime şi alte bonificaţii aferente salariului de bază (conform CCM)</t>
  </si>
  <si>
    <t>c) alte bonificaţii (conform CCM)</t>
  </si>
  <si>
    <t>C2</t>
  </si>
  <si>
    <t>Bonusuri (Rd. 93 + Rd. 96 + Rd. 97 + Rd. 98+ Rd. 99), din care:</t>
  </si>
  <si>
    <t>a) cheltuieli sociale prevăzute la art. 25 din Legea nr. 227/2015 privind Codul fiscal, cu modificările şi completările ulterioare, din care:</t>
  </si>
  <si>
    <t>- tichete de creşă, cf. Legii nr. 193/2006, cu modificările ulterioare;</t>
  </si>
  <si>
    <t>- tichete cadou pentru cheltuieli sociale potrivit Legii nr. 193/2006, cu modificările ulterioare;</t>
  </si>
  <si>
    <t>b) tichete de masă;</t>
  </si>
  <si>
    <t>c) tichete de vacanţă;</t>
  </si>
  <si>
    <t>d) ch. privind participarea salariaţilor la profitul obtinut în anul precedent</t>
  </si>
  <si>
    <t>e) alte cheltuieli conform CCM.</t>
  </si>
  <si>
    <t>C3</t>
  </si>
  <si>
    <t>Alte cheltuieli cu personalul (Rd. 101 + Rd. 102 + Rd. 103), din care:</t>
  </si>
  <si>
    <t>a) ch. cu plăţile compensatorii aferente disponibilizărilor de personal</t>
  </si>
  <si>
    <t>b) ch. cu drepturile salariale cuvenite în baza unor hotărâri judecătoreşti</t>
  </si>
  <si>
    <t>c) cheltuieli de natură salarială aferente restructurării, privatizării, administrator special, alte comisii şi comitete</t>
  </si>
  <si>
    <t>C4</t>
  </si>
  <si>
    <t>Cheltuieli aferente contractului de mandat şi a altor organe de conducere şi control, comisii şi comitete (Rd. 105 + Rd. 108 + Rd. 111 + Rd. 112), din care:</t>
  </si>
  <si>
    <t>a) pentru directori/directorat</t>
  </si>
  <si>
    <t>- componenta fixă</t>
  </si>
  <si>
    <t>- 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</si>
  <si>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</si>
  <si>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</si>
  <si>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</si>
  <si>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>C5</t>
  </si>
  <si>
    <t>D. Alte cheltuieli de exploatare (Rd. 121 + Rd. 124 + Rd. 125 + Rd. 126 + Rd. 127 + Rd. 128), din care:</t>
  </si>
  <si>
    <t>cheltuieli cu majorări şi penalităţi (Rd. 122 + Rd.123), din care:</t>
  </si>
  <si>
    <t>- către bugetul general consolidat</t>
  </si>
  <si>
    <t>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</si>
  <si>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</si>
  <si>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</si>
  <si>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</si>
  <si>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>ajustări şi deprecieri pentru pierdere de valoare şi provizioane (Rd. 129 - Rd. 131), din care:</t>
  </si>
  <si>
    <t>cheltuieli privind ajustările şi provizioanele</t>
  </si>
  <si>
    <t>f1.1)</t>
  </si>
  <si>
    <t>- provizioane privind participarea la profit a salariaţilor</t>
  </si>
  <si>
    <t>f1.2)</t>
  </si>
  <si>
    <t>- provizioane în legătură cu contractul de mandat</t>
  </si>
  <si>
    <t>venituri din provizioane şi ajustări pentru depreciere sau pierderi de valoare, din care:</t>
  </si>
  <si>
    <t>f2.1)</t>
  </si>
  <si>
    <t>din anularea provizioanelor (Rd. 133 + Rd. 134 + Rd. 135), din care:</t>
  </si>
  <si>
    <t>- din participarea salariaţilor la profit</t>
  </si>
  <si>
    <t>- din deprecierea imobilizărilor corporale şi a activelor circulante</t>
  </si>
  <si>
    <t>- venituri din alte provizioane</t>
  </si>
  <si>
    <t>Cheltuieli financiare (Rd. 137 + Rd. 140 + Rd. 143), din care:</t>
  </si>
  <si>
    <t>cheltuieli privind dobânzile, din care:</t>
  </si>
  <si>
    <t>aferente creditelor pentru investiţii</t>
  </si>
  <si>
    <t>aferente creditelor pentru activitatea curentă</t>
  </si>
  <si>
    <t>cheltuieli din diferenţe de curs valutar ), din care:</t>
  </si>
  <si>
    <t>alte cheltuieli financiare</t>
  </si>
  <si>
    <t>Cheltuieli extraordinare</t>
  </si>
  <si>
    <t>III</t>
  </si>
  <si>
    <t>IV</t>
  </si>
  <si>
    <t>IMPOZIT PE PROFIT</t>
  </si>
  <si>
    <t>V</t>
  </si>
  <si>
    <t>DATE DE FUNDAMENTARE</t>
  </si>
  <si>
    <t>Nr. de personal prognozat la finele anului</t>
  </si>
  <si>
    <t>Plăţi restante</t>
  </si>
  <si>
    <t xml:space="preserve"> BUGETUL  DE VENITURI ŞI CHELTUIELI RECTIFICAT AL SC PIETE SI TARGURI CRAIOVA SRL</t>
  </si>
  <si>
    <t>mii lei</t>
  </si>
  <si>
    <t xml:space="preserve">         %</t>
  </si>
  <si>
    <t>10=8/7</t>
  </si>
  <si>
    <t>VENITURI TOTALE 
(Rd.1 = Rd. 2 + Rd. 5 + Rd. 6)</t>
  </si>
  <si>
    <t>Venituri totale din exploatare, din care:</t>
  </si>
  <si>
    <t>Venituri financiare</t>
  </si>
  <si>
    <t>CHELTUIELI TOTALE (Rd. 7 = Rd. 8 + Rd. 20 + Rd. 21)</t>
  </si>
  <si>
    <t>Cheltuieli de exploatare, din care:</t>
  </si>
  <si>
    <t>A.</t>
  </si>
  <si>
    <t>cheltuieli cu bunuri şi servicii</t>
  </si>
  <si>
    <t>B.</t>
  </si>
  <si>
    <t>cheltuieli cu impozite, taxe şi vărsăminte asimilate</t>
  </si>
  <si>
    <t>C.</t>
  </si>
  <si>
    <t>cheltuieli cu personalul, din care:</t>
  </si>
  <si>
    <t>Cheltuieli de natură salarială (Rd. 13 + Rd. 14)</t>
  </si>
  <si>
    <t>ch. cu salariile</t>
  </si>
  <si>
    <t>bonusuri</t>
  </si>
  <si>
    <t>alte cheltuieli cu personalul, din care:</t>
  </si>
  <si>
    <t>cheltuieli cu plăţi compensatorii aferente disponibilizărilor de personal</t>
  </si>
  <si>
    <t>Cheltuieli aferente contractului de mandat şi a altor organe de conducere şi control, comisii şi comitete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</si>
  <si>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</si>
  <si>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</si>
  <si>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</si>
  <si>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</si>
  <si>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REZULTATUL BRUT (profit/pierdere)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</si>
  <si>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</si>
  <si>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</si>
  <si>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</si>
  <si>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</si>
  <si>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plăţii dobânzilor, comisioanelor şi altor costuri aferente acestor împrumuturi</t>
  </si>
  <si>
    <t>Alte repartizări prevăzute de lege</t>
  </si>
  <si>
    <t>Profitul contabil rămas după deducerea sumelor de la Rd. 25, 26, 27, 28, 29</t>
  </si>
  <si>
    <t>Participarea salariaţilor la profit în limita a 10% din profitul net, dar nu mai mult de nivelul unui salariu de bază mediu lunar realizat la nivelul operatorului economic în exerciţiul financiar de referinţă</t>
  </si>
  <si>
    <t>Minimim 50% vărsăminte la bugetul de stat sau local în cazul regiilor autonome, ori dividende cuvenite actionarilor, în cazul societăţilor/ companiilor naţionale şi societăţilor cu capital integral sau majoritar de stat, din care:</t>
  </si>
  <si>
    <t>- dividende cuvenite bugetului de stat</t>
  </si>
  <si>
    <t>- dividende cuvenite bugetului local</t>
  </si>
  <si>
    <t>33a</t>
  </si>
  <si>
    <t>- dividende cuvenite altor acţionari</t>
  </si>
  <si>
    <t>Profitul nerepartizat pe destinaţiile prevăzute la Rd. 31 - Rd. 32 se repartizează la alte rezerve şi constituie sursă proprie de finanţare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</si>
  <si>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</si>
  <si>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</si>
  <si>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</si>
  <si>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</si>
  <si>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</si>
  <si>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</si>
  <si>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prestările de servicii</t>
  </si>
  <si>
    <t>cheltuieli cu reclama şi publicitate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</si>
  <si>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</si>
  <si>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</si>
  <si>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</si>
  <si>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</si>
  <si>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</si>
  <si>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PENTRU INVESTIŢII</t>
  </si>
  <si>
    <t>X</t>
  </si>
  <si>
    <t>Nr. mediu de salariaţi total</t>
  </si>
  <si>
    <t>Câştigul mediu lunar pe salariat (lei/persoană) determinat pe baza cheltuielilor de natură salarială (Rd. 12/Rd. 49)/12 * 1000</t>
  </si>
  <si>
    <t>Câştigul mediu lunar pe salariat determinat pe baza cheltuielilor cu salariile (lei/persoană) (Rd. 13/Rd. 49)/12 * 1000</t>
  </si>
  <si>
    <t>Productivitatea muncii în unităţi valorice pe total personal mediu (mii lei/persoană) (Rd. 2/Rd. 49)</t>
  </si>
  <si>
    <t>Cheltuieli totale la 1000 lei venituri totale (Rd. 7/Rd. 1) x 1000</t>
  </si>
  <si>
    <t>Creanţe restante</t>
  </si>
  <si>
    <t xml:space="preserve">              CONDUCATORUL UNITATII</t>
  </si>
  <si>
    <t>An 2018</t>
  </si>
  <si>
    <t>31</t>
  </si>
  <si>
    <t>Estimări an 2020</t>
  </si>
  <si>
    <t>Productivitatea muncii în unităţi fizice pe total personal mediu recalculat cf Legii anuale a bugetului de stat(mii lei/persoana)(Rd.2/Rd.49)</t>
  </si>
  <si>
    <t>Productivitatea muncii în unităţi fizice pe total personal mediu (cantitate produse finite/persoană)</t>
  </si>
  <si>
    <t>conform Hotararii C.A.</t>
  </si>
  <si>
    <t>Cheltuieli cu contributiile datorate de angajator</t>
  </si>
  <si>
    <t>REZULTATUL BRUT (profit/pierdere)   (Rd.1-Rd.29)</t>
  </si>
  <si>
    <t>venituri neimpozabile</t>
  </si>
  <si>
    <t>cheltuieli nedeductibile fiscal</t>
  </si>
  <si>
    <t>Venituri totale din exploatare  ,din care:(rd.2)</t>
  </si>
  <si>
    <t>venituri din subventii si transferuri</t>
  </si>
  <si>
    <t>alte venituri care nu se iau in calcul la determinarea productivitatii muncii,cf Legii anuale a bugetului de stat</t>
  </si>
  <si>
    <t>Cheltuieli de natură salarială (Rd.87),din care:**)</t>
  </si>
  <si>
    <t>Cheltuieli  cu salariile (Rd.88)</t>
  </si>
  <si>
    <t xml:space="preserve">Nr.mediu de salariaţi </t>
  </si>
  <si>
    <t>Castigul mediu lunar pe salariat determinat pe baza cheltuielilor de natura salariala              [(Rd.147-Rd.93-Rd98/rd.153]/12*1000</t>
  </si>
  <si>
    <t xml:space="preserve"> b)</t>
  </si>
  <si>
    <t>Câştigul mediu  lunar pe salariat (lei/persoană) determinat pe baza cheltuielilor de natură salarială, recalculat cf Legii anuale a bugetului de stat</t>
  </si>
  <si>
    <t>Productivitatea muncii în unităţi valorice pe total personal mediu (lei/persoană) (Rd.2/Rd.153)</t>
  </si>
  <si>
    <t>Productivitatea muncii în unităţi valorice pe total personal mediu recalculat cf Legii anuale a bugetului de stat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</si>
  <si>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</si>
  <si>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</si>
  <si>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cantitatea de produse finite (QPF)</t>
  </si>
  <si>
    <t xml:space="preserve"> - pret mediu (p)</t>
  </si>
  <si>
    <t xml:space="preserve"> - valoare=QPF x  p</t>
  </si>
  <si>
    <t xml:space="preserve"> - pondere in venituri totale de exploatare =   Rd.159/Rd.2</t>
  </si>
  <si>
    <t xml:space="preserve">Creanţe restante, din care: </t>
  </si>
  <si>
    <t xml:space="preserve"> - de la operatori cu capital integral/majoritar de stat</t>
  </si>
  <si>
    <t xml:space="preserve"> - de la operatori cu capital privat</t>
  </si>
  <si>
    <t xml:space="preserve"> - de la bugetul de stat</t>
  </si>
  <si>
    <t xml:space="preserve"> - de la bugetul local</t>
  </si>
  <si>
    <t xml:space="preserve"> - de la alte entitati</t>
  </si>
  <si>
    <t>Credite pt finantarea activitatii curente(soldul ramas de rambursat)</t>
  </si>
  <si>
    <t>ADMINISTRATOR/DIRECTOR GENERAL</t>
  </si>
  <si>
    <t>MARACINE ALIN MADALIN</t>
  </si>
  <si>
    <t>DIRECTOR TEHNIC</t>
  </si>
  <si>
    <t>NEAGOE CLAUDIU STEFAN</t>
  </si>
  <si>
    <t>DIRECTOR DEZVOLTARE</t>
  </si>
  <si>
    <t>CRACIUN STEFANIA</t>
  </si>
  <si>
    <t>MARIN MARIAN VIOREL</t>
  </si>
  <si>
    <t xml:space="preserve">                NEAGOE CLAUDIU STEFAN</t>
  </si>
  <si>
    <t>Gradul de realizare a veniturilor totale</t>
  </si>
  <si>
    <t xml:space="preserve">Nr </t>
  </si>
  <si>
    <t xml:space="preserve">INDICATORI </t>
  </si>
  <si>
    <t>%        4=3/2</t>
  </si>
  <si>
    <t>%        7=6/5</t>
  </si>
  <si>
    <t>Crt</t>
  </si>
  <si>
    <t>Realizat</t>
  </si>
  <si>
    <t>I.</t>
  </si>
  <si>
    <t>Venituri totale (rd.1+rd.2+rd.3), din care:</t>
  </si>
  <si>
    <t xml:space="preserve">Venituri din exploatare </t>
  </si>
  <si>
    <t>Anexa nr.4</t>
  </si>
  <si>
    <t>Data finalizării investiţiei</t>
  </si>
  <si>
    <t>Valoare</t>
  </si>
  <si>
    <t>Realizat/ Preliminat</t>
  </si>
  <si>
    <t>an 2020</t>
  </si>
  <si>
    <t>Surse proprii, din care:</t>
  </si>
  <si>
    <t xml:space="preserve">  a) - amortizare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</si>
  <si>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</si>
  <si>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</si>
  <si>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</si>
  <si>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</si>
  <si>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 capitalizare dividende 2017</t>
  </si>
  <si>
    <t xml:space="preserve">  - (denumire sursă)</t>
  </si>
  <si>
    <t xml:space="preserve">  -</t>
  </si>
  <si>
    <t>CHELTUIELI PENTRU INVESTIŢII, din care:</t>
  </si>
  <si>
    <t>Investiţii în curs, din care:</t>
  </si>
  <si>
    <t>a) pentru bunurile proprietatea privata a operatorului economic:</t>
  </si>
  <si>
    <t xml:space="preserve">   - (denumire obiectiv)</t>
  </si>
  <si>
    <t xml:space="preserve">   -</t>
  </si>
  <si>
    <t>b) pentru bunurile de natura domeniului public al statului sau al unităţii administrativ teritoriale:</t>
  </si>
  <si>
    <t xml:space="preserve">   - Modernizare Piata Garii(Actualizare PT, DE si executie)</t>
  </si>
  <si>
    <t>c) pentru bunurile de natura domeniului privat al statului sau al unităţii administrativ teritoriale:</t>
  </si>
  <si>
    <t>_(denumire obiectiv)</t>
  </si>
  <si>
    <t>Investiţii noi, din care:</t>
  </si>
  <si>
    <t xml:space="preserve">   - Alimentare cu energie electrica spatii legume-fructeTarg Municipal</t>
  </si>
  <si>
    <t xml:space="preserve">   - Canalizare-alimentare cu apa spatii legume fructe Targ Municipal </t>
  </si>
  <si>
    <t xml:space="preserve">   - Platforma gunoi spatii legume fructeTarg Municipal</t>
  </si>
  <si>
    <t xml:space="preserve">   - Modul birou inspectori Targ Municipal sector legume fructe</t>
  </si>
  <si>
    <t xml:space="preserve">   - Modul grup sanitar Targ Municipal </t>
  </si>
  <si>
    <t xml:space="preserve">   - Cabina paza Targ Municipal </t>
  </si>
  <si>
    <t>Investiţii efectuate la imobilizările corporale existente (modernizări), din care:</t>
  </si>
  <si>
    <t>Dotări (alte achiziţii de imobilizări corporale)</t>
  </si>
  <si>
    <t xml:space="preserve">   - Sistem bariere Piata Centrala Str.N.Balcescu</t>
  </si>
  <si>
    <t xml:space="preserve">   - Sistem bariere Targ Municipal</t>
  </si>
  <si>
    <t xml:space="preserve">   - Autovehicul intretinere si control piete</t>
  </si>
  <si>
    <t>Rambursări de rate aferente creditelor pentru investiţii, din care:</t>
  </si>
  <si>
    <t xml:space="preserve">   a) - interne</t>
  </si>
  <si>
    <t xml:space="preserve">   b)- externe</t>
  </si>
  <si>
    <t>Programul de investiţii, dotări şi sursele de finanţare</t>
  </si>
  <si>
    <t>d) pentru bunurile luate în concesiune, închiriate sau în locaţie de gestiune, exclusiv cele din domeniul public sau privat al statului sau al unităţii administrativ teritoriale:</t>
  </si>
  <si>
    <t>% 6=5/4*100</t>
  </si>
  <si>
    <t>%</t>
  </si>
  <si>
    <t>10=8/6*100</t>
  </si>
  <si>
    <t xml:space="preserve">     ADMINISTRATOR</t>
  </si>
  <si>
    <t xml:space="preserve">   - Cabina utilaj multifunctional</t>
  </si>
  <si>
    <t>454</t>
  </si>
  <si>
    <t>5</t>
  </si>
  <si>
    <t>40</t>
  </si>
  <si>
    <t>9800</t>
  </si>
  <si>
    <t>9795</t>
  </si>
  <si>
    <t>5909</t>
  </si>
  <si>
    <t>5455</t>
  </si>
  <si>
    <t>201</t>
  </si>
  <si>
    <t>127</t>
  </si>
  <si>
    <t>80</t>
  </si>
  <si>
    <t>12</t>
  </si>
  <si>
    <t>68</t>
  </si>
  <si>
    <t>34</t>
  </si>
  <si>
    <t>32</t>
  </si>
  <si>
    <t>2</t>
  </si>
  <si>
    <t>817</t>
  </si>
  <si>
    <t>116</t>
  </si>
  <si>
    <t>115</t>
  </si>
  <si>
    <t>4281.88</t>
  </si>
  <si>
    <t>85.17</t>
  </si>
  <si>
    <t>PE ANUL 2019</t>
  </si>
  <si>
    <t>Buget rectificat an curent 2019</t>
  </si>
  <si>
    <t>Estimări an 2021</t>
  </si>
  <si>
    <t>9=7/5</t>
  </si>
  <si>
    <t>146</t>
  </si>
  <si>
    <t>Prevederi an precedent 2018</t>
  </si>
  <si>
    <t>conform HCL  Nr.508/2018</t>
  </si>
  <si>
    <t xml:space="preserve"> Realizat an 2018</t>
  </si>
  <si>
    <t>Propuneri rectificare an curent 2019</t>
  </si>
  <si>
    <t>Prevederi an curent 2019</t>
  </si>
  <si>
    <t>BVC rectificat an curent 2019,din care:</t>
  </si>
  <si>
    <t>9=8/5* 100</t>
  </si>
  <si>
    <t>PT.DIRECTOR ECONOMIC</t>
  </si>
  <si>
    <t>Anexa nr.3</t>
  </si>
  <si>
    <t>Mii lei</t>
  </si>
  <si>
    <t>Prevederi an 2017</t>
  </si>
  <si>
    <t>Prevederi an 2018</t>
  </si>
  <si>
    <t>2.</t>
  </si>
  <si>
    <t>3.</t>
  </si>
  <si>
    <t xml:space="preserve">  ADMINISTRATOR/DIRECTOR GENERAL</t>
  </si>
  <si>
    <t xml:space="preserve">                    DIRECTOR DEZVOLTARE</t>
  </si>
  <si>
    <t>an precedent 2018</t>
  </si>
  <si>
    <t>an curent 2019</t>
  </si>
  <si>
    <t>an 2021</t>
  </si>
  <si>
    <t xml:space="preserve">  b) – profit 2017</t>
  </si>
  <si>
    <t xml:space="preserve">  c) – profit 2018</t>
  </si>
  <si>
    <t xml:space="preserve">  d) – profit 2019</t>
  </si>
  <si>
    <t xml:space="preserve">  e)-profit 2020</t>
  </si>
  <si>
    <t xml:space="preserve">  f)-profit 2021</t>
  </si>
  <si>
    <t xml:space="preserve"> g) – alte rezerve</t>
  </si>
  <si>
    <t>i)-capitalizare dividende 2017</t>
  </si>
  <si>
    <t xml:space="preserve">   - Sistem supraveghere-( Piata Centrala,Cv. Noua Big,Gara, Valea Rosie si Targ Municipal)</t>
  </si>
  <si>
    <t xml:space="preserve">   - Hale comercializare produse second hand Targ Municipal(SF)</t>
  </si>
  <si>
    <t xml:space="preserve">   - Hale comercializare produse second hand Targ Municipal(PT DE siexecutie)</t>
  </si>
  <si>
    <t xml:space="preserve">   -  Piata Brazda lui Novac (SF)</t>
  </si>
  <si>
    <t xml:space="preserve">   -  Piata Brazda lui Novac (executie)</t>
  </si>
  <si>
    <t xml:space="preserve">   -  Piata Valea Rosie (SF,PT,DE))</t>
  </si>
  <si>
    <t xml:space="preserve">   -  Piata Valea Rosie (executie)</t>
  </si>
  <si>
    <t>*</t>
  </si>
  <si>
    <t xml:space="preserve">   - Modernizare Piata Brazda lui Novac (SF)</t>
  </si>
  <si>
    <t xml:space="preserve">   - Modernizare Piata Ciuperca (SF)</t>
  </si>
  <si>
    <t xml:space="preserve">   -Sistem control acces auto Targ Municipal Str.Raului,nr.333 A</t>
  </si>
  <si>
    <t xml:space="preserve">   -Program achizitii publice</t>
  </si>
  <si>
    <t xml:space="preserve">   - Sistem supraveghere-SF( Piata Centrala,Cv. Noua Big,Gara,   Valea Rosie si Targ Municipal)</t>
  </si>
  <si>
    <t xml:space="preserve">            MARACINE ALIN MADALIN</t>
  </si>
  <si>
    <t xml:space="preserve">  DIRECTOR DEZVOLTARE</t>
  </si>
  <si>
    <t xml:space="preserve">                         MARIN MARIAN VIOREL</t>
  </si>
  <si>
    <t>Anexa nr.5</t>
  </si>
  <si>
    <t xml:space="preserve">Măsuri de îmbunătăţire a rezultatului brut şi reducere a plăţilor restante </t>
  </si>
  <si>
    <t>Nr.crt.</t>
  </si>
  <si>
    <t>Măsuri</t>
  </si>
  <si>
    <t>Termen de realizare</t>
  </si>
  <si>
    <t xml:space="preserve"> Preliminat / Realizat</t>
  </si>
  <si>
    <t xml:space="preserve">  Influenţe (+/-) </t>
  </si>
  <si>
    <t xml:space="preserve"> Influenţe   (+/-)</t>
  </si>
  <si>
    <t xml:space="preserve"> Influenţe  (+/-)</t>
  </si>
  <si>
    <t>Rezultat brut (+/-)</t>
  </si>
  <si>
    <t xml:space="preserve">Plăţi restante </t>
  </si>
  <si>
    <t>Rezultat brut</t>
  </si>
  <si>
    <t>Pct. I</t>
  </si>
  <si>
    <t>Cresterea veniturilor</t>
  </si>
  <si>
    <t>TOTAL Pct. I</t>
  </si>
  <si>
    <t>Pct. II</t>
  </si>
  <si>
    <t>Cauze care diminuează efectul măsurilor prevăzute la Pct. I</t>
  </si>
  <si>
    <t>Crestere preturi si tarife</t>
  </si>
  <si>
    <t>Solutionare litigiu cu S.C TEXIND S.A</t>
  </si>
  <si>
    <t>TOTAL Pct. II</t>
  </si>
  <si>
    <t>Pct. III</t>
  </si>
  <si>
    <t>TOTAL GENERAL Pct. I + Pct. II</t>
  </si>
  <si>
    <t>1834</t>
  </si>
  <si>
    <t>1503</t>
  </si>
  <si>
    <t>Influente (+/-)</t>
  </si>
  <si>
    <t>Propuneri rectificare an curent</t>
  </si>
  <si>
    <t>Aprobat an curent 2019</t>
  </si>
  <si>
    <t xml:space="preserve">   - Cabina dubla grup sanitar</t>
  </si>
  <si>
    <t xml:space="preserve">   - Cabina taxare</t>
  </si>
  <si>
    <t xml:space="preserve">   -  Piata Ciuperca (PT,DE si executie)</t>
  </si>
  <si>
    <t xml:space="preserve">   -  Piata Ciuperca (SF)</t>
  </si>
  <si>
    <t>+70</t>
  </si>
  <si>
    <t>Aprobat an curent 2019 prin HCL 171/2019, HCL 260/2019,HCL 356/2019</t>
  </si>
  <si>
    <t>conform HCL  Nr.171/2019, HCL 260/2019,HCL 356/2019</t>
  </si>
  <si>
    <t xml:space="preserve"> Realizat an 2019 la 31.08.2019</t>
  </si>
  <si>
    <t>+112</t>
  </si>
  <si>
    <t>+42</t>
  </si>
  <si>
    <t>+8</t>
  </si>
  <si>
    <t>+9</t>
  </si>
  <si>
    <t xml:space="preserve">        mii lei</t>
  </si>
  <si>
    <t>ANEXA</t>
  </si>
  <si>
    <t>Preşedinte de şedinţă,</t>
  </si>
  <si>
    <t>la Hotărârea nr. 431/31.10.2019</t>
  </si>
  <si>
    <t>Gheorghe Nedelescu</t>
  </si>
</sst>
</file>

<file path=xl/styles.xml><?xml version="1.0" encoding="utf-8"?>
<styleSheet xmlns="http://schemas.openxmlformats.org/spreadsheetml/2006/main">
  <numFmts count="4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0.00_ ;\-0.00\ "/>
    <numFmt numFmtId="190" formatCode="dd/mm/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.##0"/>
    <numFmt numFmtId="196" formatCode="0.00;[Red]0.00"/>
    <numFmt numFmtId="197" formatCode="0;[Red]0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Tahoma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6" borderId="3" applyNumberForma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1" borderId="9" applyNumberFormat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</cellStyleXfs>
  <cellXfs count="35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right"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left" vertical="top" wrapText="1"/>
    </xf>
    <xf numFmtId="2" fontId="9" fillId="0" borderId="15" xfId="0" applyNumberFormat="1" applyFont="1" applyBorder="1" applyAlignment="1">
      <alignment horizontal="right"/>
    </xf>
    <xf numFmtId="1" fontId="9" fillId="0" borderId="15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 vertical="top"/>
    </xf>
    <xf numFmtId="0" fontId="9" fillId="0" borderId="15" xfId="0" applyFont="1" applyBorder="1" applyAlignment="1">
      <alignment horizontal="right"/>
    </xf>
    <xf numFmtId="188" fontId="9" fillId="0" borderId="15" xfId="0" applyNumberFormat="1" applyFont="1" applyBorder="1" applyAlignment="1">
      <alignment horizontal="right"/>
    </xf>
    <xf numFmtId="1" fontId="9" fillId="0" borderId="15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/>
    </xf>
    <xf numFmtId="0" fontId="3" fillId="0" borderId="16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/>
    </xf>
    <xf numFmtId="0" fontId="3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/>
    </xf>
    <xf numFmtId="0" fontId="3" fillId="0" borderId="12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right" vertical="top"/>
    </xf>
    <xf numFmtId="49" fontId="3" fillId="0" borderId="12" xfId="0" applyNumberFormat="1" applyFont="1" applyBorder="1" applyAlignment="1">
      <alignment horizontal="right" vertical="top"/>
    </xf>
    <xf numFmtId="189" fontId="3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vertical="top"/>
    </xf>
    <xf numFmtId="2" fontId="3" fillId="0" borderId="11" xfId="0" applyNumberFormat="1" applyFont="1" applyBorder="1" applyAlignment="1">
      <alignment horizontal="right" vertical="top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right" vertical="top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/>
    </xf>
    <xf numFmtId="0" fontId="3" fillId="0" borderId="24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right" vertical="top"/>
    </xf>
    <xf numFmtId="2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11" fillId="0" borderId="0" xfId="48" applyFont="1" applyFill="1" applyBorder="1" applyAlignment="1">
      <alignment horizontal="center" wrapText="1"/>
      <protection/>
    </xf>
    <xf numFmtId="0" fontId="11" fillId="0" borderId="0" xfId="0" applyFont="1" applyAlignment="1">
      <alignment wrapText="1"/>
    </xf>
    <xf numFmtId="0" fontId="11" fillId="32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 vertical="center" wrapText="1"/>
    </xf>
    <xf numFmtId="0" fontId="15" fillId="32" borderId="28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1" fillId="32" borderId="29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wrapText="1"/>
    </xf>
    <xf numFmtId="0" fontId="15" fillId="32" borderId="21" xfId="0" applyFont="1" applyFill="1" applyBorder="1" applyAlignment="1">
      <alignment horizontal="center" wrapText="1"/>
    </xf>
    <xf numFmtId="0" fontId="15" fillId="0" borderId="31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center"/>
    </xf>
    <xf numFmtId="3" fontId="11" fillId="32" borderId="11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3" fontId="11" fillId="32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31" xfId="0" applyFont="1" applyBorder="1" applyAlignment="1">
      <alignment/>
    </xf>
    <xf numFmtId="0" fontId="11" fillId="0" borderId="12" xfId="0" applyFont="1" applyBorder="1" applyAlignment="1">
      <alignment/>
    </xf>
    <xf numFmtId="0" fontId="11" fillId="32" borderId="3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/>
    </xf>
    <xf numFmtId="0" fontId="15" fillId="32" borderId="11" xfId="0" applyFont="1" applyFill="1" applyBorder="1" applyAlignment="1">
      <alignment horizontal="left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6" fillId="0" borderId="12" xfId="0" applyFont="1" applyBorder="1" applyAlignment="1">
      <alignment/>
    </xf>
    <xf numFmtId="49" fontId="15" fillId="0" borderId="11" xfId="0" applyNumberFormat="1" applyFont="1" applyBorder="1" applyAlignment="1">
      <alignment horizontal="right"/>
    </xf>
    <xf numFmtId="0" fontId="15" fillId="0" borderId="12" xfId="0" applyFont="1" applyBorder="1" applyAlignment="1">
      <alignment horizontal="right" vertical="center" wrapText="1"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7" fillId="0" borderId="0" xfId="48" applyFont="1" applyFill="1" applyBorder="1" applyAlignment="1">
      <alignment horizontal="center" vertical="center" wrapText="1"/>
      <protection/>
    </xf>
    <xf numFmtId="0" fontId="1" fillId="0" borderId="0" xfId="48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0" fontId="17" fillId="0" borderId="0" xfId="48" applyFont="1" applyFill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1" fontId="11" fillId="32" borderId="11" xfId="0" applyNumberFormat="1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right" vertical="top"/>
    </xf>
    <xf numFmtId="2" fontId="18" fillId="0" borderId="0" xfId="0" applyNumberFormat="1" applyFont="1" applyAlignment="1">
      <alignment/>
    </xf>
    <xf numFmtId="0" fontId="19" fillId="0" borderId="0" xfId="0" applyNumberFormat="1" applyFont="1" applyBorder="1" applyAlignment="1">
      <alignment/>
    </xf>
    <xf numFmtId="196" fontId="3" fillId="0" borderId="11" xfId="0" applyNumberFormat="1" applyFont="1" applyBorder="1" applyAlignment="1">
      <alignment horizontal="right" vertical="top"/>
    </xf>
    <xf numFmtId="1" fontId="3" fillId="0" borderId="11" xfId="0" applyNumberFormat="1" applyFont="1" applyBorder="1" applyAlignment="1">
      <alignment horizontal="right" vertical="top"/>
    </xf>
    <xf numFmtId="1" fontId="3" fillId="0" borderId="22" xfId="0" applyNumberFormat="1" applyFont="1" applyBorder="1" applyAlignment="1">
      <alignment horizontal="right" vertical="top"/>
    </xf>
    <xf numFmtId="1" fontId="3" fillId="0" borderId="24" xfId="0" applyNumberFormat="1" applyFont="1" applyBorder="1" applyAlignment="1">
      <alignment horizontal="right" vertical="top"/>
    </xf>
    <xf numFmtId="0" fontId="6" fillId="0" borderId="15" xfId="0" applyNumberFormat="1" applyFont="1" applyBorder="1" applyAlignment="1">
      <alignment horizontal="center" vertical="center" wrapText="1"/>
    </xf>
    <xf numFmtId="0" fontId="10" fillId="32" borderId="11" xfId="48" applyFont="1" applyFill="1" applyBorder="1" applyAlignment="1">
      <alignment horizontal="right"/>
      <protection/>
    </xf>
    <xf numFmtId="1" fontId="10" fillId="0" borderId="15" xfId="0" applyNumberFormat="1" applyFont="1" applyBorder="1" applyAlignment="1">
      <alignment horizontal="right"/>
    </xf>
    <xf numFmtId="1" fontId="10" fillId="0" borderId="15" xfId="0" applyNumberFormat="1" applyFont="1" applyBorder="1" applyAlignment="1">
      <alignment horizontal="right" vertical="top"/>
    </xf>
    <xf numFmtId="1" fontId="21" fillId="0" borderId="15" xfId="0" applyNumberFormat="1" applyFont="1" applyBorder="1" applyAlignment="1">
      <alignment horizontal="right"/>
    </xf>
    <xf numFmtId="2" fontId="10" fillId="0" borderId="15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2" fontId="10" fillId="32" borderId="11" xfId="48" applyNumberFormat="1" applyFont="1" applyFill="1" applyBorder="1" applyAlignment="1">
      <alignment horizontal="center"/>
      <protection/>
    </xf>
    <xf numFmtId="0" fontId="10" fillId="32" borderId="11" xfId="48" applyFont="1" applyFill="1" applyBorder="1" applyAlignment="1">
      <alignment/>
      <protection/>
    </xf>
    <xf numFmtId="0" fontId="10" fillId="32" borderId="22" xfId="48" applyFont="1" applyFill="1" applyBorder="1" applyAlignment="1">
      <alignment/>
      <protection/>
    </xf>
    <xf numFmtId="0" fontId="10" fillId="32" borderId="21" xfId="48" applyFont="1" applyFill="1" applyBorder="1" applyAlignment="1">
      <alignment/>
      <protection/>
    </xf>
    <xf numFmtId="2" fontId="10" fillId="32" borderId="11" xfId="48" applyNumberFormat="1" applyFont="1" applyFill="1" applyBorder="1" applyAlignment="1">
      <alignment/>
      <protection/>
    </xf>
    <xf numFmtId="0" fontId="1" fillId="32" borderId="11" xfId="48" applyFont="1" applyFill="1" applyBorder="1" applyAlignment="1">
      <alignment horizontal="right"/>
      <protection/>
    </xf>
    <xf numFmtId="1" fontId="10" fillId="32" borderId="11" xfId="48" applyNumberFormat="1" applyFont="1" applyFill="1" applyBorder="1" applyAlignment="1">
      <alignment/>
      <protection/>
    </xf>
    <xf numFmtId="1" fontId="10" fillId="32" borderId="11" xfId="48" applyNumberFormat="1" applyFont="1" applyFill="1" applyBorder="1" applyAlignment="1">
      <alignment horizontal="right"/>
      <protection/>
    </xf>
    <xf numFmtId="2" fontId="10" fillId="32" borderId="11" xfId="48" applyNumberFormat="1" applyFont="1" applyFill="1" applyBorder="1" applyAlignment="1">
      <alignment horizontal="right"/>
      <protection/>
    </xf>
    <xf numFmtId="1" fontId="10" fillId="32" borderId="22" xfId="48" applyNumberFormat="1" applyFont="1" applyFill="1" applyBorder="1" applyAlignment="1">
      <alignment/>
      <protection/>
    </xf>
    <xf numFmtId="1" fontId="10" fillId="32" borderId="21" xfId="48" applyNumberFormat="1" applyFont="1" applyFill="1" applyBorder="1" applyAlignment="1">
      <alignment/>
      <protection/>
    </xf>
    <xf numFmtId="0" fontId="1" fillId="32" borderId="11" xfId="48" applyFont="1" applyFill="1" applyBorder="1" applyAlignment="1">
      <alignment/>
      <protection/>
    </xf>
    <xf numFmtId="2" fontId="20" fillId="0" borderId="15" xfId="0" applyNumberFormat="1" applyFont="1" applyBorder="1" applyAlignment="1">
      <alignment horizontal="right" vertical="top"/>
    </xf>
    <xf numFmtId="0" fontId="17" fillId="0" borderId="34" xfId="0" applyFont="1" applyBorder="1" applyAlignment="1">
      <alignment horizontal="center"/>
    </xf>
    <xf numFmtId="2" fontId="20" fillId="0" borderId="15" xfId="0" applyNumberFormat="1" applyFont="1" applyBorder="1" applyAlignment="1">
      <alignment horizontal="right"/>
    </xf>
    <xf numFmtId="0" fontId="22" fillId="0" borderId="15" xfId="0" applyNumberFormat="1" applyFont="1" applyBorder="1" applyAlignment="1">
      <alignment horizontal="center" vertical="top" wrapText="1"/>
    </xf>
    <xf numFmtId="0" fontId="21" fillId="32" borderId="15" xfId="48" applyFont="1" applyFill="1" applyBorder="1" applyAlignment="1">
      <alignment horizontal="right"/>
      <protection/>
    </xf>
    <xf numFmtId="0" fontId="20" fillId="32" borderId="15" xfId="48" applyFont="1" applyFill="1" applyBorder="1" applyAlignment="1">
      <alignment horizontal="center"/>
      <protection/>
    </xf>
    <xf numFmtId="1" fontId="21" fillId="32" borderId="15" xfId="48" applyNumberFormat="1" applyFont="1" applyFill="1" applyBorder="1" applyAlignment="1">
      <alignment horizontal="right"/>
      <protection/>
    </xf>
    <xf numFmtId="1" fontId="21" fillId="0" borderId="15" xfId="0" applyNumberFormat="1" applyFont="1" applyBorder="1" applyAlignment="1">
      <alignment horizontal="right" vertical="top"/>
    </xf>
    <xf numFmtId="0" fontId="17" fillId="0" borderId="0" xfId="48" applyFont="1" applyFill="1" applyBorder="1" applyAlignment="1">
      <alignment horizontal="center" vertical="top" wrapText="1"/>
      <protection/>
    </xf>
    <xf numFmtId="0" fontId="17" fillId="0" borderId="0" xfId="0" applyFont="1" applyFill="1" applyAlignment="1">
      <alignment/>
    </xf>
    <xf numFmtId="0" fontId="17" fillId="0" borderId="0" xfId="0" applyFont="1" applyAlignment="1">
      <alignment horizontal="right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3" fontId="12" fillId="0" borderId="0" xfId="0" applyNumberFormat="1" applyFont="1" applyAlignment="1">
      <alignment/>
    </xf>
    <xf numFmtId="0" fontId="17" fillId="0" borderId="39" xfId="0" applyFont="1" applyBorder="1" applyAlignment="1">
      <alignment horizontal="center"/>
    </xf>
    <xf numFmtId="0" fontId="21" fillId="0" borderId="39" xfId="0" applyFont="1" applyBorder="1" applyAlignment="1">
      <alignment horizontal="left"/>
    </xf>
    <xf numFmtId="3" fontId="17" fillId="0" borderId="40" xfId="0" applyNumberFormat="1" applyFont="1" applyBorder="1" applyAlignment="1">
      <alignment horizontal="center"/>
    </xf>
    <xf numFmtId="2" fontId="23" fillId="0" borderId="41" xfId="0" applyNumberFormat="1" applyFont="1" applyBorder="1" applyAlignment="1">
      <alignment horizontal="center"/>
    </xf>
    <xf numFmtId="2" fontId="23" fillId="0" borderId="42" xfId="0" applyNumberFormat="1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24" fillId="32" borderId="43" xfId="0" applyFont="1" applyFill="1" applyBorder="1" applyAlignment="1">
      <alignment horizontal="left" vertical="top" wrapText="1"/>
    </xf>
    <xf numFmtId="3" fontId="17" fillId="0" borderId="11" xfId="0" applyNumberFormat="1" applyFont="1" applyBorder="1" applyAlignment="1">
      <alignment horizontal="center"/>
    </xf>
    <xf numFmtId="49" fontId="17" fillId="0" borderId="43" xfId="0" applyNumberFormat="1" applyFont="1" applyBorder="1" applyAlignment="1">
      <alignment horizontal="center"/>
    </xf>
    <xf numFmtId="49" fontId="25" fillId="0" borderId="43" xfId="0" applyNumberFormat="1" applyFont="1" applyBorder="1" applyAlignment="1">
      <alignment horizontal="left" vertical="top" wrapText="1"/>
    </xf>
    <xf numFmtId="3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5" fillId="0" borderId="44" xfId="48" applyFont="1" applyFill="1" applyBorder="1" applyAlignment="1">
      <alignment vertical="center" wrapText="1"/>
      <protection/>
    </xf>
    <xf numFmtId="3" fontId="1" fillId="0" borderId="45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2" fontId="23" fillId="0" borderId="46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32" borderId="45" xfId="0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/>
    </xf>
    <xf numFmtId="0" fontId="15" fillId="32" borderId="29" xfId="0" applyFont="1" applyFill="1" applyBorder="1" applyAlignment="1">
      <alignment wrapText="1"/>
    </xf>
    <xf numFmtId="0" fontId="15" fillId="0" borderId="31" xfId="0" applyFont="1" applyBorder="1" applyAlignment="1">
      <alignment wrapText="1"/>
    </xf>
    <xf numFmtId="0" fontId="11" fillId="0" borderId="48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1" fillId="0" borderId="48" xfId="0" applyFont="1" applyBorder="1" applyAlignment="1">
      <alignment/>
    </xf>
    <xf numFmtId="3" fontId="15" fillId="32" borderId="11" xfId="0" applyNumberFormat="1" applyFont="1" applyFill="1" applyBorder="1" applyAlignment="1">
      <alignment horizontal="center"/>
    </xf>
    <xf numFmtId="0" fontId="11" fillId="0" borderId="31" xfId="0" applyFont="1" applyBorder="1" applyAlignment="1">
      <alignment wrapText="1"/>
    </xf>
    <xf numFmtId="0" fontId="15" fillId="32" borderId="31" xfId="0" applyFont="1" applyFill="1" applyBorder="1" applyAlignment="1">
      <alignment horizontal="left" vertical="center" wrapText="1"/>
    </xf>
    <xf numFmtId="14" fontId="15" fillId="0" borderId="11" xfId="0" applyNumberFormat="1" applyFont="1" applyBorder="1" applyAlignment="1">
      <alignment/>
    </xf>
    <xf numFmtId="0" fontId="16" fillId="0" borderId="31" xfId="0" applyFont="1" applyBorder="1" applyAlignment="1">
      <alignment wrapText="1"/>
    </xf>
    <xf numFmtId="49" fontId="11" fillId="0" borderId="31" xfId="0" applyNumberFormat="1" applyFont="1" applyBorder="1" applyAlignment="1">
      <alignment wrapText="1"/>
    </xf>
    <xf numFmtId="14" fontId="11" fillId="0" borderId="11" xfId="0" applyNumberFormat="1" applyFont="1" applyBorder="1" applyAlignment="1">
      <alignment/>
    </xf>
    <xf numFmtId="0" fontId="17" fillId="0" borderId="3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15" fillId="0" borderId="45" xfId="0" applyFont="1" applyBorder="1" applyAlignment="1">
      <alignment/>
    </xf>
    <xf numFmtId="0" fontId="11" fillId="32" borderId="45" xfId="0" applyFont="1" applyFill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2" fontId="17" fillId="0" borderId="26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wrapText="1"/>
    </xf>
    <xf numFmtId="2" fontId="17" fillId="0" borderId="49" xfId="0" applyNumberFormat="1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/>
    </xf>
    <xf numFmtId="0" fontId="23" fillId="0" borderId="50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54" xfId="0" applyFont="1" applyBorder="1" applyAlignment="1">
      <alignment horizontal="center" vertical="center" wrapText="1"/>
    </xf>
    <xf numFmtId="0" fontId="15" fillId="0" borderId="46" xfId="0" applyFont="1" applyFill="1" applyBorder="1" applyAlignment="1">
      <alignment/>
    </xf>
    <xf numFmtId="0" fontId="15" fillId="32" borderId="46" xfId="0" applyFont="1" applyFill="1" applyBorder="1" applyAlignment="1">
      <alignment/>
    </xf>
    <xf numFmtId="49" fontId="15" fillId="0" borderId="46" xfId="0" applyNumberFormat="1" applyFont="1" applyFill="1" applyBorder="1" applyAlignment="1">
      <alignment horizontal="right"/>
    </xf>
    <xf numFmtId="49" fontId="15" fillId="0" borderId="46" xfId="0" applyNumberFormat="1" applyFont="1" applyFill="1" applyBorder="1" applyAlignment="1">
      <alignment/>
    </xf>
    <xf numFmtId="0" fontId="15" fillId="0" borderId="55" xfId="0" applyFont="1" applyFill="1" applyBorder="1" applyAlignment="1">
      <alignment/>
    </xf>
    <xf numFmtId="0" fontId="1" fillId="0" borderId="56" xfId="0" applyFont="1" applyBorder="1" applyAlignment="1">
      <alignment/>
    </xf>
    <xf numFmtId="0" fontId="11" fillId="32" borderId="11" xfId="0" applyFont="1" applyFill="1" applyBorder="1" applyAlignment="1">
      <alignment/>
    </xf>
    <xf numFmtId="49" fontId="11" fillId="0" borderId="11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/>
    </xf>
    <xf numFmtId="0" fontId="26" fillId="0" borderId="0" xfId="0" applyFont="1" applyAlignment="1">
      <alignment/>
    </xf>
    <xf numFmtId="0" fontId="1" fillId="0" borderId="56" xfId="0" applyFont="1" applyFill="1" applyBorder="1" applyAlignment="1">
      <alignment/>
    </xf>
    <xf numFmtId="0" fontId="11" fillId="0" borderId="45" xfId="0" applyFont="1" applyFill="1" applyBorder="1" applyAlignment="1">
      <alignment/>
    </xf>
    <xf numFmtId="0" fontId="15" fillId="0" borderId="45" xfId="0" applyFont="1" applyFill="1" applyBorder="1" applyAlignment="1">
      <alignment horizontal="center"/>
    </xf>
    <xf numFmtId="0" fontId="11" fillId="32" borderId="45" xfId="0" applyFont="1" applyFill="1" applyBorder="1" applyAlignment="1">
      <alignment/>
    </xf>
    <xf numFmtId="49" fontId="11" fillId="0" borderId="45" xfId="0" applyNumberFormat="1" applyFont="1" applyFill="1" applyBorder="1" applyAlignment="1">
      <alignment horizontal="right"/>
    </xf>
    <xf numFmtId="49" fontId="11" fillId="0" borderId="45" xfId="0" applyNumberFormat="1" applyFont="1" applyFill="1" applyBorder="1" applyAlignment="1">
      <alignment/>
    </xf>
    <xf numFmtId="0" fontId="11" fillId="0" borderId="47" xfId="0" applyFont="1" applyFill="1" applyBorder="1" applyAlignment="1">
      <alignment/>
    </xf>
    <xf numFmtId="0" fontId="23" fillId="0" borderId="56" xfId="0" applyFont="1" applyBorder="1" applyAlignment="1">
      <alignment horizontal="center" vertical="center" wrapText="1"/>
    </xf>
    <xf numFmtId="0" fontId="11" fillId="0" borderId="46" xfId="0" applyFont="1" applyBorder="1" applyAlignment="1">
      <alignment/>
    </xf>
    <xf numFmtId="0" fontId="11" fillId="32" borderId="46" xfId="0" applyFont="1" applyFill="1" applyBorder="1" applyAlignment="1">
      <alignment/>
    </xf>
    <xf numFmtId="0" fontId="11" fillId="0" borderId="55" xfId="0" applyFont="1" applyBorder="1" applyAlignment="1">
      <alignment/>
    </xf>
    <xf numFmtId="0" fontId="23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/>
    </xf>
    <xf numFmtId="0" fontId="15" fillId="0" borderId="58" xfId="0" applyFont="1" applyFill="1" applyBorder="1" applyAlignment="1">
      <alignment horizontal="right"/>
    </xf>
    <xf numFmtId="0" fontId="15" fillId="32" borderId="58" xfId="0" applyFont="1" applyFill="1" applyBorder="1" applyAlignment="1">
      <alignment horizontal="right"/>
    </xf>
    <xf numFmtId="0" fontId="15" fillId="0" borderId="58" xfId="0" applyFont="1" applyFill="1" applyBorder="1" applyAlignment="1">
      <alignment horizontal="left"/>
    </xf>
    <xf numFmtId="0" fontId="15" fillId="0" borderId="59" xfId="0" applyFont="1" applyFill="1" applyBorder="1" applyAlignment="1">
      <alignment horizontal="right"/>
    </xf>
    <xf numFmtId="0" fontId="21" fillId="32" borderId="11" xfId="48" applyFont="1" applyFill="1" applyBorder="1" applyAlignment="1">
      <alignment/>
      <protection/>
    </xf>
    <xf numFmtId="1" fontId="21" fillId="32" borderId="11" xfId="48" applyNumberFormat="1" applyFont="1" applyFill="1" applyBorder="1" applyAlignment="1">
      <alignment/>
      <protection/>
    </xf>
    <xf numFmtId="0" fontId="21" fillId="32" borderId="11" xfId="48" applyFont="1" applyFill="1" applyBorder="1" applyAlignment="1">
      <alignment horizontal="right"/>
      <protection/>
    </xf>
    <xf numFmtId="2" fontId="3" fillId="0" borderId="15" xfId="0" applyNumberFormat="1" applyFont="1" applyBorder="1" applyAlignment="1">
      <alignment horizontal="right"/>
    </xf>
    <xf numFmtId="0" fontId="17" fillId="32" borderId="45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3" fontId="17" fillId="32" borderId="21" xfId="0" applyNumberFormat="1" applyFont="1" applyFill="1" applyBorder="1" applyAlignment="1">
      <alignment horizontal="center" wrapText="1"/>
    </xf>
    <xf numFmtId="49" fontId="17" fillId="32" borderId="21" xfId="0" applyNumberFormat="1" applyFont="1" applyFill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3" fontId="1" fillId="32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1" fontId="1" fillId="32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/>
    </xf>
    <xf numFmtId="3" fontId="17" fillId="32" borderId="11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vertical="center" wrapText="1"/>
    </xf>
    <xf numFmtId="0" fontId="17" fillId="32" borderId="11" xfId="0" applyFont="1" applyFill="1" applyBorder="1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center"/>
    </xf>
    <xf numFmtId="0" fontId="17" fillId="32" borderId="11" xfId="0" applyFont="1" applyFill="1" applyBorder="1" applyAlignment="1">
      <alignment horizontal="center"/>
    </xf>
    <xf numFmtId="3" fontId="17" fillId="32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32" borderId="12" xfId="0" applyNumberFormat="1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3" fontId="17" fillId="32" borderId="12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 wrapText="1"/>
    </xf>
    <xf numFmtId="0" fontId="1" fillId="32" borderId="12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" fillId="32" borderId="60" xfId="0" applyFont="1" applyFill="1" applyBorder="1" applyAlignment="1">
      <alignment horizontal="center"/>
    </xf>
    <xf numFmtId="49" fontId="1" fillId="32" borderId="60" xfId="0" applyNumberFormat="1" applyFont="1" applyFill="1" applyBorder="1" applyAlignment="1">
      <alignment horizontal="center"/>
    </xf>
    <xf numFmtId="0" fontId="8" fillId="0" borderId="12" xfId="0" applyNumberFormat="1" applyFont="1" applyBorder="1" applyAlignment="1">
      <alignment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197" fontId="3" fillId="0" borderId="12" xfId="0" applyNumberFormat="1" applyFont="1" applyBorder="1" applyAlignment="1">
      <alignment horizontal="right" vertical="top"/>
    </xf>
    <xf numFmtId="197" fontId="3" fillId="0" borderId="11" xfId="0" applyNumberFormat="1" applyFont="1" applyBorder="1" applyAlignment="1">
      <alignment horizontal="right" vertical="top"/>
    </xf>
    <xf numFmtId="197" fontId="3" fillId="0" borderId="13" xfId="0" applyNumberFormat="1" applyFont="1" applyBorder="1" applyAlignment="1">
      <alignment horizontal="right" vertical="top"/>
    </xf>
    <xf numFmtId="197" fontId="3" fillId="0" borderId="25" xfId="0" applyNumberFormat="1" applyFont="1" applyBorder="1" applyAlignment="1">
      <alignment horizontal="right" vertical="top"/>
    </xf>
    <xf numFmtId="1" fontId="17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 wrapText="1"/>
    </xf>
    <xf numFmtId="0" fontId="22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0" fontId="22" fillId="0" borderId="0" xfId="0" applyNumberFormat="1" applyFont="1" applyBorder="1" applyAlignment="1">
      <alignment horizontal="center" wrapText="1"/>
    </xf>
    <xf numFmtId="0" fontId="22" fillId="0" borderId="0" xfId="0" applyNumberFormat="1" applyFont="1" applyAlignment="1">
      <alignment horizontal="right" wrapText="1"/>
    </xf>
    <xf numFmtId="0" fontId="6" fillId="0" borderId="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/>
    </xf>
    <xf numFmtId="0" fontId="27" fillId="0" borderId="1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vertical="top" wrapText="1"/>
    </xf>
    <xf numFmtId="0" fontId="3" fillId="0" borderId="21" xfId="0" applyNumberFormat="1" applyFont="1" applyBorder="1" applyAlignment="1">
      <alignment vertical="top" wrapText="1"/>
    </xf>
    <xf numFmtId="0" fontId="3" fillId="0" borderId="24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/>
    </xf>
    <xf numFmtId="0" fontId="17" fillId="0" borderId="0" xfId="48" applyFont="1" applyFill="1" applyBorder="1" applyAlignment="1">
      <alignment horizontal="center" vertical="top" wrapText="1"/>
      <protection/>
    </xf>
    <xf numFmtId="0" fontId="11" fillId="0" borderId="0" xfId="48" applyFont="1" applyFill="1" applyBorder="1" applyAlignment="1">
      <alignment horizontal="center" wrapText="1"/>
      <protection/>
    </xf>
    <xf numFmtId="0" fontId="21" fillId="0" borderId="0" xfId="0" applyFont="1" applyBorder="1" applyAlignment="1">
      <alignment horizontal="center"/>
    </xf>
    <xf numFmtId="0" fontId="17" fillId="0" borderId="6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/>
    </xf>
    <xf numFmtId="9" fontId="17" fillId="0" borderId="26" xfId="0" applyNumberFormat="1" applyFont="1" applyBorder="1" applyAlignment="1">
      <alignment horizontal="center" wrapText="1"/>
    </xf>
    <xf numFmtId="0" fontId="17" fillId="0" borderId="38" xfId="0" applyFont="1" applyBorder="1" applyAlignment="1">
      <alignment horizontal="center"/>
    </xf>
    <xf numFmtId="0" fontId="15" fillId="0" borderId="0" xfId="4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48" applyFont="1" applyFill="1" applyBorder="1" applyAlignment="1">
      <alignment horizontal="center" vertical="center" wrapText="1"/>
      <protection/>
    </xf>
    <xf numFmtId="0" fontId="1" fillId="0" borderId="0" xfId="48" applyFont="1" applyFill="1" applyBorder="1" applyAlignment="1">
      <alignment horizontal="center"/>
      <protection/>
    </xf>
    <xf numFmtId="0" fontId="17" fillId="0" borderId="0" xfId="48" applyFont="1" applyFill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17" fillId="0" borderId="64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wrapText="1"/>
    </xf>
    <xf numFmtId="0" fontId="17" fillId="0" borderId="31" xfId="0" applyFont="1" applyBorder="1" applyAlignment="1">
      <alignment horizontal="left"/>
    </xf>
    <xf numFmtId="0" fontId="17" fillId="0" borderId="32" xfId="0" applyFont="1" applyFill="1" applyBorder="1" applyAlignment="1">
      <alignment horizontal="center"/>
    </xf>
    <xf numFmtId="0" fontId="17" fillId="0" borderId="65" xfId="0" applyFont="1" applyFill="1" applyBorder="1" applyAlignment="1">
      <alignment horizontal="center"/>
    </xf>
    <xf numFmtId="2" fontId="17" fillId="0" borderId="66" xfId="0" applyNumberFormat="1" applyFont="1" applyFill="1" applyBorder="1" applyAlignment="1">
      <alignment horizontal="center" vertical="center" wrapText="1"/>
    </xf>
    <xf numFmtId="2" fontId="17" fillId="0" borderId="67" xfId="0" applyNumberFormat="1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wrapText="1"/>
    </xf>
    <xf numFmtId="0" fontId="17" fillId="0" borderId="64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/>
    </xf>
    <xf numFmtId="0" fontId="17" fillId="0" borderId="69" xfId="0" applyFont="1" applyFill="1" applyBorder="1" applyAlignment="1">
      <alignment horizontal="center"/>
    </xf>
    <xf numFmtId="0" fontId="17" fillId="0" borderId="66" xfId="0" applyFont="1" applyFill="1" applyBorder="1" applyAlignment="1">
      <alignment horizontal="center" vertical="center" wrapText="1"/>
    </xf>
    <xf numFmtId="2" fontId="17" fillId="0" borderId="70" xfId="0" applyNumberFormat="1" applyFont="1" applyFill="1" applyBorder="1" applyAlignment="1">
      <alignment horizontal="center" vertical="center" wrapText="1"/>
    </xf>
    <xf numFmtId="0" fontId="15" fillId="0" borderId="50" xfId="48" applyFont="1" applyFill="1" applyBorder="1" applyAlignment="1">
      <alignment horizontal="center" vertical="center" wrapText="1"/>
      <protection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Copy of Copy of BVC analitic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0"/>
  <sheetViews>
    <sheetView zoomScaleSheetLayoutView="55" zoomScalePageLayoutView="0" workbookViewId="0" topLeftCell="D1">
      <selection activeCell="P176" sqref="P176"/>
    </sheetView>
  </sheetViews>
  <sheetFormatPr defaultColWidth="11.00390625" defaultRowHeight="12.75"/>
  <cols>
    <col min="1" max="3" width="0" style="1" hidden="1" customWidth="1"/>
    <col min="4" max="7" width="5.28125" style="1" customWidth="1"/>
    <col min="8" max="8" width="82.57421875" style="1" customWidth="1"/>
    <col min="9" max="9" width="5.7109375" style="1" customWidth="1"/>
    <col min="10" max="10" width="11.8515625" style="1" customWidth="1"/>
    <col min="11" max="11" width="10.57421875" style="1" customWidth="1"/>
    <col min="12" max="12" width="11.140625" style="1" customWidth="1"/>
    <col min="13" max="13" width="12.8515625" style="1" customWidth="1"/>
    <col min="14" max="16" width="11.8515625" style="1" customWidth="1"/>
    <col min="17" max="17" width="8.8515625" style="1" customWidth="1"/>
    <col min="18" max="18" width="8.7109375" style="1" customWidth="1"/>
    <col min="19" max="21" width="11.140625" style="1" customWidth="1"/>
    <col min="22" max="22" width="11.421875" style="1" customWidth="1"/>
    <col min="23" max="16384" width="11.00390625" style="1" customWidth="1"/>
  </cols>
  <sheetData>
    <row r="1" spans="4:22" ht="12.75" customHeight="1">
      <c r="D1" s="291" t="s">
        <v>0</v>
      </c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</row>
    <row r="2" spans="4:22" ht="12.75" customHeight="1">
      <c r="D2" s="291" t="s">
        <v>1</v>
      </c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</row>
    <row r="3" spans="4:22" ht="12.75" customHeight="1">
      <c r="D3" s="291" t="s">
        <v>2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</row>
    <row r="4" spans="4:22" ht="12.75" customHeight="1">
      <c r="D4" s="291" t="s">
        <v>3</v>
      </c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</row>
    <row r="5" spans="1:22" ht="70.5" customHeight="1">
      <c r="A5" s="7"/>
      <c r="B5" s="7"/>
      <c r="C5" s="7"/>
      <c r="D5" s="293"/>
      <c r="E5" s="293"/>
      <c r="F5" s="293"/>
      <c r="G5" s="294" t="s">
        <v>4</v>
      </c>
      <c r="H5" s="294"/>
      <c r="I5" s="294" t="s">
        <v>5</v>
      </c>
      <c r="J5" s="292" t="s">
        <v>388</v>
      </c>
      <c r="K5" s="292"/>
      <c r="L5" s="292"/>
      <c r="M5" s="292" t="s">
        <v>392</v>
      </c>
      <c r="N5" s="292"/>
      <c r="O5" s="292"/>
      <c r="P5" s="292" t="s">
        <v>391</v>
      </c>
      <c r="Q5" s="292" t="s">
        <v>359</v>
      </c>
      <c r="R5" s="292" t="s">
        <v>359</v>
      </c>
      <c r="S5" s="292" t="s">
        <v>393</v>
      </c>
      <c r="T5" s="292"/>
      <c r="U5" s="292"/>
      <c r="V5" s="292"/>
    </row>
    <row r="6" spans="1:22" ht="12.75" customHeight="1">
      <c r="A6" s="7"/>
      <c r="B6" s="7"/>
      <c r="C6" s="7"/>
      <c r="D6" s="293"/>
      <c r="E6" s="293"/>
      <c r="F6" s="293"/>
      <c r="G6" s="294"/>
      <c r="H6" s="294"/>
      <c r="I6" s="294"/>
      <c r="J6" s="292" t="s">
        <v>6</v>
      </c>
      <c r="K6" s="292"/>
      <c r="L6" s="292" t="s">
        <v>390</v>
      </c>
      <c r="M6" s="292" t="s">
        <v>6</v>
      </c>
      <c r="N6" s="292"/>
      <c r="O6" s="292" t="s">
        <v>464</v>
      </c>
      <c r="P6" s="292"/>
      <c r="Q6" s="292"/>
      <c r="R6" s="292"/>
      <c r="S6" s="120" t="s">
        <v>7</v>
      </c>
      <c r="T6" s="120" t="s">
        <v>8</v>
      </c>
      <c r="U6" s="120" t="s">
        <v>9</v>
      </c>
      <c r="V6" s="120" t="s">
        <v>266</v>
      </c>
    </row>
    <row r="7" spans="1:22" ht="91.5" customHeight="1">
      <c r="A7" s="7"/>
      <c r="B7" s="7"/>
      <c r="C7" s="7"/>
      <c r="D7" s="293"/>
      <c r="E7" s="293"/>
      <c r="F7" s="293"/>
      <c r="G7" s="294"/>
      <c r="H7" s="294"/>
      <c r="I7" s="294"/>
      <c r="J7" s="120" t="s">
        <v>389</v>
      </c>
      <c r="K7" s="120" t="s">
        <v>271</v>
      </c>
      <c r="L7" s="292"/>
      <c r="M7" s="120" t="s">
        <v>463</v>
      </c>
      <c r="N7" s="120" t="s">
        <v>271</v>
      </c>
      <c r="O7" s="292"/>
      <c r="P7" s="292"/>
      <c r="Q7" s="292"/>
      <c r="R7" s="292"/>
      <c r="S7" s="120"/>
      <c r="T7" s="120"/>
      <c r="U7" s="120"/>
      <c r="V7" s="120"/>
    </row>
    <row r="8" spans="1:22" ht="34.5" customHeight="1">
      <c r="A8" s="7"/>
      <c r="B8" s="7"/>
      <c r="C8" s="7"/>
      <c r="D8" s="19">
        <v>0</v>
      </c>
      <c r="E8" s="297">
        <v>1</v>
      </c>
      <c r="F8" s="297"/>
      <c r="G8" s="297">
        <v>2</v>
      </c>
      <c r="H8" s="297"/>
      <c r="I8" s="19">
        <v>3</v>
      </c>
      <c r="J8" s="19">
        <v>4</v>
      </c>
      <c r="K8" s="19" t="s">
        <v>10</v>
      </c>
      <c r="L8" s="19">
        <v>5</v>
      </c>
      <c r="M8" s="19">
        <v>6</v>
      </c>
      <c r="N8" s="19" t="s">
        <v>11</v>
      </c>
      <c r="O8" s="19">
        <v>7</v>
      </c>
      <c r="P8" s="19">
        <v>8</v>
      </c>
      <c r="Q8" s="19" t="s">
        <v>394</v>
      </c>
      <c r="R8" s="19" t="s">
        <v>360</v>
      </c>
      <c r="S8" s="19">
        <v>11</v>
      </c>
      <c r="T8" s="19">
        <v>12</v>
      </c>
      <c r="U8" s="19">
        <v>13</v>
      </c>
      <c r="V8" s="19">
        <v>14</v>
      </c>
    </row>
    <row r="9" spans="1:22" ht="15" customHeight="1">
      <c r="A9" s="7"/>
      <c r="B9" s="7"/>
      <c r="C9" s="7"/>
      <c r="D9" s="19" t="s">
        <v>12</v>
      </c>
      <c r="E9" s="20"/>
      <c r="F9" s="20"/>
      <c r="G9" s="295" t="s">
        <v>13</v>
      </c>
      <c r="H9" s="295"/>
      <c r="I9" s="19">
        <v>1</v>
      </c>
      <c r="J9" s="246">
        <f>J10+J30+J36</f>
        <v>8500</v>
      </c>
      <c r="K9" s="143"/>
      <c r="L9" s="244">
        <f>L10+L34</f>
        <v>8194</v>
      </c>
      <c r="M9" s="244">
        <f>M10+M34</f>
        <v>9800</v>
      </c>
      <c r="N9" s="244"/>
      <c r="O9" s="244">
        <f>O10+O34</f>
        <v>6551</v>
      </c>
      <c r="P9" s="244">
        <f>P10+P34</f>
        <v>10090</v>
      </c>
      <c r="Q9" s="143">
        <f>P9/L9*100</f>
        <v>123.13888210886014</v>
      </c>
      <c r="R9" s="143">
        <f>P9/M9*100</f>
        <v>102.9591836734694</v>
      </c>
      <c r="S9" s="245">
        <f>S10+S34</f>
        <v>2450.25</v>
      </c>
      <c r="T9" s="245">
        <v>4901</v>
      </c>
      <c r="U9" s="245">
        <f>U10+U34</f>
        <v>7358.5</v>
      </c>
      <c r="V9" s="244">
        <f>V10+V34</f>
        <v>10090</v>
      </c>
    </row>
    <row r="10" spans="1:22" ht="20.25" customHeight="1">
      <c r="A10" s="7"/>
      <c r="B10" s="7"/>
      <c r="C10" s="7"/>
      <c r="D10" s="296"/>
      <c r="E10" s="19">
        <v>1</v>
      </c>
      <c r="F10" s="20"/>
      <c r="G10" s="295" t="s">
        <v>14</v>
      </c>
      <c r="H10" s="295"/>
      <c r="I10" s="19">
        <v>2</v>
      </c>
      <c r="J10" s="246">
        <f>J11+J16+J17+J20+J21+J22</f>
        <v>8499</v>
      </c>
      <c r="K10" s="141"/>
      <c r="L10" s="244">
        <f>L11+L22</f>
        <v>8191</v>
      </c>
      <c r="M10" s="244">
        <f>M11+M22</f>
        <v>9795</v>
      </c>
      <c r="N10" s="244"/>
      <c r="O10" s="244">
        <f>O11+O22</f>
        <v>6550</v>
      </c>
      <c r="P10" s="244">
        <f>P11+P22</f>
        <v>10085</v>
      </c>
      <c r="Q10" s="143">
        <f>P10/L10*100</f>
        <v>123.12293981198876</v>
      </c>
      <c r="R10" s="143">
        <f aca="true" t="shared" si="0" ref="R10:R72">P10/M10*100</f>
        <v>102.96069423175089</v>
      </c>
      <c r="S10" s="245">
        <v>2449</v>
      </c>
      <c r="T10" s="245">
        <f>T11+T22</f>
        <v>5042.5</v>
      </c>
      <c r="U10" s="245">
        <f>U11+U22</f>
        <v>7354.75</v>
      </c>
      <c r="V10" s="244">
        <f>V11+V22</f>
        <v>10085</v>
      </c>
    </row>
    <row r="11" spans="1:22" ht="17.25" customHeight="1">
      <c r="A11" s="7"/>
      <c r="B11" s="7"/>
      <c r="C11" s="7"/>
      <c r="D11" s="296"/>
      <c r="E11" s="296"/>
      <c r="F11" s="19" t="s">
        <v>15</v>
      </c>
      <c r="G11" s="295" t="s">
        <v>16</v>
      </c>
      <c r="H11" s="295"/>
      <c r="I11" s="19">
        <v>3</v>
      </c>
      <c r="J11" s="246">
        <f>J12+J13+J14+J15</f>
        <v>7810</v>
      </c>
      <c r="K11" s="141"/>
      <c r="L11" s="244">
        <f>L13+L14</f>
        <v>7500</v>
      </c>
      <c r="M11" s="244">
        <f>M13+M14</f>
        <v>9012</v>
      </c>
      <c r="N11" s="244"/>
      <c r="O11" s="244">
        <f>O13+O14</f>
        <v>6040</v>
      </c>
      <c r="P11" s="244">
        <f>P13+P14</f>
        <v>9292</v>
      </c>
      <c r="Q11" s="143">
        <f>P11/L11*100</f>
        <v>123.89333333333335</v>
      </c>
      <c r="R11" s="143">
        <f t="shared" si="0"/>
        <v>103.1069684864625</v>
      </c>
      <c r="S11" s="245">
        <f>S13+S14</f>
        <v>2322.5</v>
      </c>
      <c r="T11" s="245">
        <f>T13+T14</f>
        <v>4646</v>
      </c>
      <c r="U11" s="245">
        <v>6760</v>
      </c>
      <c r="V11" s="244">
        <f>V13+V14</f>
        <v>9292</v>
      </c>
    </row>
    <row r="12" spans="1:22" ht="15.75">
      <c r="A12" s="7"/>
      <c r="B12" s="7"/>
      <c r="C12" s="7"/>
      <c r="D12" s="296"/>
      <c r="E12" s="296"/>
      <c r="F12" s="296"/>
      <c r="G12" s="21" t="s">
        <v>17</v>
      </c>
      <c r="H12" s="21" t="s">
        <v>18</v>
      </c>
      <c r="I12" s="19">
        <v>4</v>
      </c>
      <c r="J12" s="122"/>
      <c r="K12" s="24"/>
      <c r="L12" s="130"/>
      <c r="M12" s="130"/>
      <c r="N12" s="25"/>
      <c r="O12" s="23"/>
      <c r="P12" s="130"/>
      <c r="Q12" s="22"/>
      <c r="R12" s="22"/>
      <c r="S12" s="135"/>
      <c r="T12" s="135"/>
      <c r="U12" s="135"/>
      <c r="V12" s="130"/>
    </row>
    <row r="13" spans="1:22" ht="15.75">
      <c r="A13" s="7"/>
      <c r="B13" s="7"/>
      <c r="C13" s="7"/>
      <c r="D13" s="296"/>
      <c r="E13" s="296"/>
      <c r="F13" s="296"/>
      <c r="G13" s="21" t="s">
        <v>19</v>
      </c>
      <c r="H13" s="21" t="s">
        <v>20</v>
      </c>
      <c r="I13" s="19">
        <v>5</v>
      </c>
      <c r="J13" s="122">
        <v>5651</v>
      </c>
      <c r="K13" s="24"/>
      <c r="L13" s="130">
        <v>5404</v>
      </c>
      <c r="M13" s="130">
        <v>6490</v>
      </c>
      <c r="N13" s="22"/>
      <c r="O13" s="23">
        <v>4392</v>
      </c>
      <c r="P13" s="130">
        <v>6770</v>
      </c>
      <c r="Q13" s="22">
        <f>P13/L13*100</f>
        <v>125.27757216876387</v>
      </c>
      <c r="R13" s="22">
        <f t="shared" si="0"/>
        <v>104.31432973805855</v>
      </c>
      <c r="S13" s="135">
        <f>V13/4</f>
        <v>1692.5</v>
      </c>
      <c r="T13" s="135">
        <f>V13/2</f>
        <v>3385</v>
      </c>
      <c r="U13" s="135">
        <f>V13/4*3</f>
        <v>5077.5</v>
      </c>
      <c r="V13" s="130">
        <f>P13</f>
        <v>6770</v>
      </c>
    </row>
    <row r="14" spans="1:22" ht="15.75">
      <c r="A14" s="7"/>
      <c r="B14" s="7"/>
      <c r="C14" s="7"/>
      <c r="D14" s="296"/>
      <c r="E14" s="296"/>
      <c r="F14" s="296"/>
      <c r="G14" s="21" t="s">
        <v>21</v>
      </c>
      <c r="H14" s="21" t="s">
        <v>22</v>
      </c>
      <c r="I14" s="19">
        <v>6</v>
      </c>
      <c r="J14" s="122">
        <v>2159</v>
      </c>
      <c r="K14" s="24"/>
      <c r="L14" s="130">
        <v>2096</v>
      </c>
      <c r="M14" s="130">
        <v>2522</v>
      </c>
      <c r="N14" s="26"/>
      <c r="O14" s="23">
        <v>1648</v>
      </c>
      <c r="P14" s="130">
        <v>2522</v>
      </c>
      <c r="Q14" s="22">
        <f>P14/L14*100</f>
        <v>120.32442748091603</v>
      </c>
      <c r="R14" s="22">
        <f t="shared" si="0"/>
        <v>100</v>
      </c>
      <c r="S14" s="135">
        <v>630</v>
      </c>
      <c r="T14" s="135">
        <f>V14/2</f>
        <v>1261</v>
      </c>
      <c r="U14" s="135">
        <f>V14/4*3</f>
        <v>1891.5</v>
      </c>
      <c r="V14" s="130">
        <v>2522</v>
      </c>
    </row>
    <row r="15" spans="1:22" ht="15.75">
      <c r="A15" s="7"/>
      <c r="B15" s="7"/>
      <c r="C15" s="7"/>
      <c r="D15" s="296"/>
      <c r="E15" s="296"/>
      <c r="F15" s="296"/>
      <c r="G15" s="21" t="s">
        <v>23</v>
      </c>
      <c r="H15" s="21" t="s">
        <v>24</v>
      </c>
      <c r="I15" s="19">
        <v>7</v>
      </c>
      <c r="J15" s="122"/>
      <c r="K15" s="24"/>
      <c r="L15" s="130"/>
      <c r="M15" s="130"/>
      <c r="N15" s="25"/>
      <c r="O15" s="23"/>
      <c r="P15" s="130"/>
      <c r="Q15" s="22"/>
      <c r="R15" s="22"/>
      <c r="S15" s="135"/>
      <c r="T15" s="135"/>
      <c r="U15" s="135"/>
      <c r="V15" s="130"/>
    </row>
    <row r="16" spans="1:22" ht="12.75" customHeight="1">
      <c r="A16" s="7"/>
      <c r="B16" s="7"/>
      <c r="C16" s="7"/>
      <c r="D16" s="296"/>
      <c r="E16" s="296"/>
      <c r="F16" s="19" t="s">
        <v>25</v>
      </c>
      <c r="G16" s="295" t="s">
        <v>26</v>
      </c>
      <c r="H16" s="295"/>
      <c r="I16" s="19">
        <v>8</v>
      </c>
      <c r="J16" s="122"/>
      <c r="K16" s="24"/>
      <c r="L16" s="130"/>
      <c r="M16" s="130"/>
      <c r="N16" s="25"/>
      <c r="O16" s="23"/>
      <c r="P16" s="130"/>
      <c r="Q16" s="22"/>
      <c r="R16" s="22"/>
      <c r="S16" s="135"/>
      <c r="T16" s="135"/>
      <c r="U16" s="135"/>
      <c r="V16" s="130"/>
    </row>
    <row r="17" spans="1:22" ht="12.75" customHeight="1">
      <c r="A17" s="7"/>
      <c r="B17" s="7"/>
      <c r="C17" s="7"/>
      <c r="D17" s="296"/>
      <c r="E17" s="296"/>
      <c r="F17" s="19" t="s">
        <v>27</v>
      </c>
      <c r="G17" s="295" t="s">
        <v>28</v>
      </c>
      <c r="H17" s="295"/>
      <c r="I17" s="19">
        <v>9</v>
      </c>
      <c r="J17" s="122"/>
      <c r="K17" s="24"/>
      <c r="L17" s="130"/>
      <c r="M17" s="130"/>
      <c r="N17" s="25"/>
      <c r="O17" s="23"/>
      <c r="P17" s="130"/>
      <c r="Q17" s="22"/>
      <c r="R17" s="22"/>
      <c r="S17" s="135"/>
      <c r="T17" s="135"/>
      <c r="U17" s="135"/>
      <c r="V17" s="130"/>
    </row>
    <row r="18" spans="1:22" ht="15.75">
      <c r="A18" s="7"/>
      <c r="B18" s="7"/>
      <c r="C18" s="7"/>
      <c r="D18" s="296"/>
      <c r="E18" s="296"/>
      <c r="F18" s="296"/>
      <c r="G18" s="21" t="s">
        <v>29</v>
      </c>
      <c r="H18" s="21" t="s">
        <v>30</v>
      </c>
      <c r="I18" s="19">
        <v>10</v>
      </c>
      <c r="J18" s="122"/>
      <c r="K18" s="24"/>
      <c r="L18" s="130"/>
      <c r="M18" s="130"/>
      <c r="N18" s="25"/>
      <c r="O18" s="23"/>
      <c r="P18" s="130"/>
      <c r="Q18" s="22"/>
      <c r="R18" s="22"/>
      <c r="S18" s="135"/>
      <c r="T18" s="135"/>
      <c r="U18" s="135"/>
      <c r="V18" s="130"/>
    </row>
    <row r="19" spans="1:22" ht="15.75">
      <c r="A19" s="7"/>
      <c r="B19" s="7"/>
      <c r="C19" s="7"/>
      <c r="D19" s="296"/>
      <c r="E19" s="296"/>
      <c r="F19" s="296"/>
      <c r="G19" s="21" t="s">
        <v>31</v>
      </c>
      <c r="H19" s="21" t="s">
        <v>32</v>
      </c>
      <c r="I19" s="19">
        <v>11</v>
      </c>
      <c r="J19" s="122"/>
      <c r="K19" s="24"/>
      <c r="L19" s="130"/>
      <c r="M19" s="130"/>
      <c r="N19" s="25"/>
      <c r="O19" s="23"/>
      <c r="P19" s="130"/>
      <c r="Q19" s="22"/>
      <c r="R19" s="22"/>
      <c r="S19" s="135"/>
      <c r="T19" s="135"/>
      <c r="U19" s="135"/>
      <c r="V19" s="130"/>
    </row>
    <row r="20" spans="1:22" ht="17.25" customHeight="1">
      <c r="A20" s="7"/>
      <c r="B20" s="7"/>
      <c r="C20" s="7"/>
      <c r="D20" s="296"/>
      <c r="E20" s="296"/>
      <c r="F20" s="19" t="s">
        <v>33</v>
      </c>
      <c r="G20" s="295" t="s">
        <v>34</v>
      </c>
      <c r="H20" s="295"/>
      <c r="I20" s="19">
        <v>12</v>
      </c>
      <c r="J20" s="122">
        <v>0</v>
      </c>
      <c r="K20" s="24"/>
      <c r="L20" s="130">
        <v>0</v>
      </c>
      <c r="M20" s="130">
        <v>0</v>
      </c>
      <c r="N20" s="25"/>
      <c r="O20" s="23"/>
      <c r="P20" s="130">
        <v>0</v>
      </c>
      <c r="Q20" s="22"/>
      <c r="R20" s="22"/>
      <c r="S20" s="135">
        <v>0</v>
      </c>
      <c r="T20" s="135">
        <v>0</v>
      </c>
      <c r="U20" s="135">
        <v>0</v>
      </c>
      <c r="V20" s="130">
        <v>0</v>
      </c>
    </row>
    <row r="21" spans="1:22" ht="12.75" customHeight="1">
      <c r="A21" s="7"/>
      <c r="B21" s="7"/>
      <c r="C21" s="7"/>
      <c r="D21" s="296"/>
      <c r="E21" s="296"/>
      <c r="F21" s="19" t="s">
        <v>35</v>
      </c>
      <c r="G21" s="295" t="s">
        <v>36</v>
      </c>
      <c r="H21" s="295"/>
      <c r="I21" s="19">
        <v>13</v>
      </c>
      <c r="J21" s="123"/>
      <c r="K21" s="24"/>
      <c r="L21" s="130"/>
      <c r="M21" s="130"/>
      <c r="N21" s="24"/>
      <c r="O21" s="27"/>
      <c r="P21" s="130"/>
      <c r="Q21" s="22"/>
      <c r="R21" s="22"/>
      <c r="S21" s="135"/>
      <c r="T21" s="135"/>
      <c r="U21" s="135"/>
      <c r="V21" s="130"/>
    </row>
    <row r="22" spans="1:22" ht="15.75" customHeight="1">
      <c r="A22" s="7"/>
      <c r="B22" s="7"/>
      <c r="C22" s="7"/>
      <c r="D22" s="296"/>
      <c r="E22" s="296"/>
      <c r="F22" s="19" t="s">
        <v>37</v>
      </c>
      <c r="G22" s="295" t="s">
        <v>38</v>
      </c>
      <c r="H22" s="295"/>
      <c r="I22" s="19">
        <v>14</v>
      </c>
      <c r="J22" s="123">
        <f>J23+J29</f>
        <v>689</v>
      </c>
      <c r="K22" s="24"/>
      <c r="L22" s="130">
        <f>L23+L29</f>
        <v>691</v>
      </c>
      <c r="M22" s="130">
        <f>M23+M29</f>
        <v>783</v>
      </c>
      <c r="N22" s="130"/>
      <c r="O22" s="130">
        <f>O23+O29</f>
        <v>510</v>
      </c>
      <c r="P22" s="130">
        <f>P23+P29</f>
        <v>793</v>
      </c>
      <c r="Q22" s="22">
        <f>P22/L22*100</f>
        <v>114.76121562952244</v>
      </c>
      <c r="R22" s="22">
        <f t="shared" si="0"/>
        <v>101.2771392081737</v>
      </c>
      <c r="S22" s="135">
        <f>S23+S29</f>
        <v>198.25</v>
      </c>
      <c r="T22" s="135">
        <f>T23+T29</f>
        <v>396.5</v>
      </c>
      <c r="U22" s="135">
        <f>U23+U29</f>
        <v>594.75</v>
      </c>
      <c r="V22" s="130">
        <f>V23+V29</f>
        <v>793</v>
      </c>
    </row>
    <row r="23" spans="1:22" ht="15.75">
      <c r="A23" s="7"/>
      <c r="B23" s="7"/>
      <c r="C23" s="7"/>
      <c r="D23" s="296"/>
      <c r="E23" s="296"/>
      <c r="F23" s="296"/>
      <c r="G23" s="21" t="s">
        <v>39</v>
      </c>
      <c r="H23" s="21" t="s">
        <v>40</v>
      </c>
      <c r="I23" s="19">
        <v>15</v>
      </c>
      <c r="J23" s="123">
        <v>123</v>
      </c>
      <c r="K23" s="24"/>
      <c r="L23" s="130">
        <v>119</v>
      </c>
      <c r="M23" s="130">
        <v>119</v>
      </c>
      <c r="N23" s="24"/>
      <c r="O23" s="27">
        <v>85</v>
      </c>
      <c r="P23" s="130">
        <v>129</v>
      </c>
      <c r="Q23" s="22">
        <f>P23/L23*100</f>
        <v>108.40336134453781</v>
      </c>
      <c r="R23" s="22">
        <f t="shared" si="0"/>
        <v>108.40336134453781</v>
      </c>
      <c r="S23" s="135">
        <f>V23/4</f>
        <v>32.25</v>
      </c>
      <c r="T23" s="135">
        <f>V23/2</f>
        <v>64.5</v>
      </c>
      <c r="U23" s="135">
        <f>V23/4*3</f>
        <v>96.75</v>
      </c>
      <c r="V23" s="130">
        <f>P23</f>
        <v>129</v>
      </c>
    </row>
    <row r="24" spans="1:22" ht="15.75">
      <c r="A24" s="7"/>
      <c r="B24" s="7"/>
      <c r="C24" s="7"/>
      <c r="D24" s="296"/>
      <c r="E24" s="296"/>
      <c r="F24" s="296"/>
      <c r="G24" s="21" t="s">
        <v>41</v>
      </c>
      <c r="H24" s="21" t="s">
        <v>42</v>
      </c>
      <c r="I24" s="19">
        <v>16</v>
      </c>
      <c r="J24" s="123"/>
      <c r="K24" s="24"/>
      <c r="L24" s="130"/>
      <c r="M24" s="130"/>
      <c r="N24" s="24"/>
      <c r="O24" s="27"/>
      <c r="P24" s="130"/>
      <c r="Q24" s="22"/>
      <c r="R24" s="22"/>
      <c r="S24" s="135"/>
      <c r="T24" s="135"/>
      <c r="U24" s="135"/>
      <c r="V24" s="130"/>
    </row>
    <row r="25" spans="1:22" ht="15.75">
      <c r="A25" s="7"/>
      <c r="B25" s="7"/>
      <c r="C25" s="7"/>
      <c r="D25" s="296"/>
      <c r="E25" s="296"/>
      <c r="F25" s="296"/>
      <c r="G25" s="30"/>
      <c r="H25" s="21" t="s">
        <v>43</v>
      </c>
      <c r="I25" s="19">
        <v>17</v>
      </c>
      <c r="J25" s="123"/>
      <c r="K25" s="24"/>
      <c r="L25" s="130"/>
      <c r="M25" s="130"/>
      <c r="N25" s="24"/>
      <c r="O25" s="27"/>
      <c r="P25" s="130"/>
      <c r="Q25" s="22"/>
      <c r="R25" s="22"/>
      <c r="S25" s="135"/>
      <c r="T25" s="135"/>
      <c r="U25" s="135"/>
      <c r="V25" s="130"/>
    </row>
    <row r="26" spans="1:22" ht="15.75">
      <c r="A26" s="7"/>
      <c r="B26" s="7"/>
      <c r="C26" s="7"/>
      <c r="D26" s="296"/>
      <c r="E26" s="296"/>
      <c r="F26" s="296"/>
      <c r="G26" s="30"/>
      <c r="H26" s="21" t="s">
        <v>44</v>
      </c>
      <c r="I26" s="19">
        <v>18</v>
      </c>
      <c r="J26" s="123"/>
      <c r="K26" s="24"/>
      <c r="L26" s="130"/>
      <c r="M26" s="130"/>
      <c r="N26" s="24"/>
      <c r="O26" s="27"/>
      <c r="P26" s="130"/>
      <c r="Q26" s="22"/>
      <c r="R26" s="22"/>
      <c r="S26" s="135"/>
      <c r="T26" s="135"/>
      <c r="U26" s="135"/>
      <c r="V26" s="130"/>
    </row>
    <row r="27" spans="1:22" ht="15.75">
      <c r="A27" s="7"/>
      <c r="B27" s="7"/>
      <c r="C27" s="7"/>
      <c r="D27" s="296"/>
      <c r="E27" s="296"/>
      <c r="F27" s="296"/>
      <c r="G27" s="21" t="s">
        <v>45</v>
      </c>
      <c r="H27" s="21" t="s">
        <v>46</v>
      </c>
      <c r="I27" s="19">
        <v>19</v>
      </c>
      <c r="J27" s="123"/>
      <c r="K27" s="24"/>
      <c r="L27" s="130"/>
      <c r="M27" s="130"/>
      <c r="N27" s="24"/>
      <c r="O27" s="27"/>
      <c r="P27" s="130"/>
      <c r="Q27" s="22"/>
      <c r="R27" s="22"/>
      <c r="S27" s="135"/>
      <c r="T27" s="135"/>
      <c r="U27" s="135"/>
      <c r="V27" s="130"/>
    </row>
    <row r="28" spans="1:22" ht="15.75">
      <c r="A28" s="7"/>
      <c r="B28" s="7"/>
      <c r="C28" s="7"/>
      <c r="D28" s="296"/>
      <c r="E28" s="296"/>
      <c r="F28" s="296"/>
      <c r="G28" s="21" t="s">
        <v>47</v>
      </c>
      <c r="H28" s="21" t="s">
        <v>48</v>
      </c>
      <c r="I28" s="19">
        <v>20</v>
      </c>
      <c r="J28" s="123"/>
      <c r="K28" s="24"/>
      <c r="L28" s="130"/>
      <c r="M28" s="130"/>
      <c r="N28" s="24"/>
      <c r="O28" s="27"/>
      <c r="P28" s="130"/>
      <c r="Q28" s="22"/>
      <c r="R28" s="22"/>
      <c r="S28" s="135"/>
      <c r="T28" s="135"/>
      <c r="U28" s="135"/>
      <c r="V28" s="130"/>
    </row>
    <row r="29" spans="1:22" ht="15.75">
      <c r="A29" s="7"/>
      <c r="B29" s="7"/>
      <c r="C29" s="7"/>
      <c r="D29" s="296"/>
      <c r="E29" s="296"/>
      <c r="F29" s="296"/>
      <c r="G29" s="21" t="s">
        <v>49</v>
      </c>
      <c r="H29" s="21" t="s">
        <v>24</v>
      </c>
      <c r="I29" s="19">
        <v>21</v>
      </c>
      <c r="J29" s="123">
        <v>566</v>
      </c>
      <c r="K29" s="24"/>
      <c r="L29" s="130">
        <v>572</v>
      </c>
      <c r="M29" s="130">
        <v>664</v>
      </c>
      <c r="N29" s="24"/>
      <c r="O29" s="27">
        <v>425</v>
      </c>
      <c r="P29" s="130">
        <v>664</v>
      </c>
      <c r="Q29" s="22">
        <f>P29/L29*100</f>
        <v>116.08391608391608</v>
      </c>
      <c r="R29" s="22">
        <f t="shared" si="0"/>
        <v>100</v>
      </c>
      <c r="S29" s="135">
        <f>V29/4</f>
        <v>166</v>
      </c>
      <c r="T29" s="135">
        <f>V29/2</f>
        <v>332</v>
      </c>
      <c r="U29" s="135">
        <f>V29/4*3</f>
        <v>498</v>
      </c>
      <c r="V29" s="130">
        <v>664</v>
      </c>
    </row>
    <row r="30" spans="1:22" ht="17.25" customHeight="1">
      <c r="A30" s="7"/>
      <c r="B30" s="7"/>
      <c r="C30" s="7"/>
      <c r="D30" s="296"/>
      <c r="E30" s="19">
        <v>2</v>
      </c>
      <c r="F30" s="20"/>
      <c r="G30" s="295" t="s">
        <v>50</v>
      </c>
      <c r="H30" s="295"/>
      <c r="I30" s="19">
        <v>22</v>
      </c>
      <c r="J30" s="121">
        <f>J34</f>
        <v>1</v>
      </c>
      <c r="K30" s="24"/>
      <c r="L30" s="121">
        <f>L34</f>
        <v>3</v>
      </c>
      <c r="M30" s="121">
        <f>M34</f>
        <v>5</v>
      </c>
      <c r="N30" s="24"/>
      <c r="O30" s="27"/>
      <c r="P30" s="121">
        <f>P34</f>
        <v>5</v>
      </c>
      <c r="Q30" s="22">
        <f>P30/L30*100</f>
        <v>166.66666666666669</v>
      </c>
      <c r="R30" s="22">
        <f t="shared" si="0"/>
        <v>100</v>
      </c>
      <c r="S30" s="136">
        <f>S34</f>
        <v>1.25</v>
      </c>
      <c r="T30" s="136">
        <f>T34</f>
        <v>2.5</v>
      </c>
      <c r="U30" s="136">
        <f>U34</f>
        <v>3.75</v>
      </c>
      <c r="V30" s="121">
        <f>V34</f>
        <v>5</v>
      </c>
    </row>
    <row r="31" spans="1:22" ht="12.75" customHeight="1">
      <c r="A31" s="7"/>
      <c r="B31" s="7"/>
      <c r="C31" s="7"/>
      <c r="D31" s="296"/>
      <c r="E31" s="296"/>
      <c r="F31" s="19" t="s">
        <v>15</v>
      </c>
      <c r="G31" s="295" t="s">
        <v>51</v>
      </c>
      <c r="H31" s="295"/>
      <c r="I31" s="19">
        <v>23</v>
      </c>
      <c r="J31" s="123"/>
      <c r="K31" s="24"/>
      <c r="L31" s="130"/>
      <c r="M31" s="130"/>
      <c r="N31" s="24"/>
      <c r="O31" s="27"/>
      <c r="P31" s="130"/>
      <c r="Q31" s="22"/>
      <c r="R31" s="22"/>
      <c r="S31" s="135"/>
      <c r="T31" s="135"/>
      <c r="U31" s="135"/>
      <c r="V31" s="130"/>
    </row>
    <row r="32" spans="1:22" ht="12.75" customHeight="1">
      <c r="A32" s="7"/>
      <c r="B32" s="7"/>
      <c r="C32" s="7"/>
      <c r="D32" s="296"/>
      <c r="E32" s="296"/>
      <c r="F32" s="19" t="s">
        <v>25</v>
      </c>
      <c r="G32" s="295" t="s">
        <v>52</v>
      </c>
      <c r="H32" s="295"/>
      <c r="I32" s="19">
        <v>24</v>
      </c>
      <c r="J32" s="123"/>
      <c r="K32" s="24"/>
      <c r="L32" s="130"/>
      <c r="M32" s="130"/>
      <c r="N32" s="24"/>
      <c r="O32" s="27"/>
      <c r="P32" s="130"/>
      <c r="Q32" s="22"/>
      <c r="R32" s="22"/>
      <c r="S32" s="135"/>
      <c r="T32" s="135"/>
      <c r="U32" s="135"/>
      <c r="V32" s="130"/>
    </row>
    <row r="33" spans="1:22" ht="12.75" customHeight="1">
      <c r="A33" s="7"/>
      <c r="B33" s="7"/>
      <c r="C33" s="7"/>
      <c r="D33" s="296"/>
      <c r="E33" s="296"/>
      <c r="F33" s="19" t="s">
        <v>27</v>
      </c>
      <c r="G33" s="295" t="s">
        <v>53</v>
      </c>
      <c r="H33" s="295"/>
      <c r="I33" s="19">
        <v>25</v>
      </c>
      <c r="J33" s="123"/>
      <c r="K33" s="24"/>
      <c r="L33" s="130"/>
      <c r="M33" s="130"/>
      <c r="N33" s="24"/>
      <c r="O33" s="27"/>
      <c r="P33" s="130"/>
      <c r="Q33" s="22"/>
      <c r="R33" s="22"/>
      <c r="S33" s="135"/>
      <c r="T33" s="135"/>
      <c r="U33" s="135"/>
      <c r="V33" s="130"/>
    </row>
    <row r="34" spans="1:22" ht="14.25" customHeight="1">
      <c r="A34" s="7"/>
      <c r="B34" s="7"/>
      <c r="C34" s="7"/>
      <c r="D34" s="296"/>
      <c r="E34" s="296"/>
      <c r="F34" s="19" t="s">
        <v>33</v>
      </c>
      <c r="G34" s="295" t="s">
        <v>54</v>
      </c>
      <c r="H34" s="295"/>
      <c r="I34" s="19">
        <v>26</v>
      </c>
      <c r="J34" s="123">
        <v>1</v>
      </c>
      <c r="K34" s="24"/>
      <c r="L34" s="130">
        <v>3</v>
      </c>
      <c r="M34" s="130">
        <v>5</v>
      </c>
      <c r="N34" s="24"/>
      <c r="O34" s="27">
        <v>1</v>
      </c>
      <c r="P34" s="130">
        <v>5</v>
      </c>
      <c r="Q34" s="22">
        <f>P34/L34*100</f>
        <v>166.66666666666669</v>
      </c>
      <c r="R34" s="22">
        <f t="shared" si="0"/>
        <v>100</v>
      </c>
      <c r="S34" s="135">
        <f>V34/4</f>
        <v>1.25</v>
      </c>
      <c r="T34" s="135">
        <f>V34/2</f>
        <v>2.5</v>
      </c>
      <c r="U34" s="135">
        <f>V34/4*3</f>
        <v>3.75</v>
      </c>
      <c r="V34" s="130">
        <v>5</v>
      </c>
    </row>
    <row r="35" spans="1:22" ht="12.75" customHeight="1">
      <c r="A35" s="7"/>
      <c r="B35" s="7"/>
      <c r="C35" s="7"/>
      <c r="D35" s="296"/>
      <c r="E35" s="296"/>
      <c r="F35" s="19" t="s">
        <v>35</v>
      </c>
      <c r="G35" s="295" t="s">
        <v>55</v>
      </c>
      <c r="H35" s="295"/>
      <c r="I35" s="19">
        <v>27</v>
      </c>
      <c r="J35" s="123"/>
      <c r="K35" s="24"/>
      <c r="L35" s="130"/>
      <c r="M35" s="130"/>
      <c r="N35" s="24"/>
      <c r="O35" s="27"/>
      <c r="P35" s="130"/>
      <c r="Q35" s="22"/>
      <c r="R35" s="22"/>
      <c r="S35" s="135"/>
      <c r="T35" s="135"/>
      <c r="U35" s="135"/>
      <c r="V35" s="130"/>
    </row>
    <row r="36" spans="1:22" ht="18.75" customHeight="1">
      <c r="A36" s="7"/>
      <c r="B36" s="7"/>
      <c r="C36" s="7"/>
      <c r="D36" s="296"/>
      <c r="E36" s="19">
        <v>3</v>
      </c>
      <c r="F36" s="20"/>
      <c r="G36" s="295" t="s">
        <v>56</v>
      </c>
      <c r="H36" s="295"/>
      <c r="I36" s="19">
        <v>28</v>
      </c>
      <c r="J36" s="123"/>
      <c r="K36" s="24"/>
      <c r="L36" s="130"/>
      <c r="M36" s="130"/>
      <c r="N36" s="24"/>
      <c r="O36" s="27"/>
      <c r="P36" s="130"/>
      <c r="Q36" s="22"/>
      <c r="R36" s="22"/>
      <c r="S36" s="135"/>
      <c r="T36" s="135"/>
      <c r="U36" s="135"/>
      <c r="V36" s="130"/>
    </row>
    <row r="37" spans="1:22" ht="16.5" customHeight="1">
      <c r="A37" s="7"/>
      <c r="B37" s="7"/>
      <c r="C37" s="7"/>
      <c r="D37" s="19" t="s">
        <v>57</v>
      </c>
      <c r="E37" s="298" t="s">
        <v>58</v>
      </c>
      <c r="F37" s="298"/>
      <c r="G37" s="298"/>
      <c r="H37" s="298"/>
      <c r="I37" s="144">
        <v>29</v>
      </c>
      <c r="J37" s="148">
        <f>J38</f>
        <v>8428</v>
      </c>
      <c r="K37" s="141"/>
      <c r="L37" s="148">
        <f>L38</f>
        <v>7853</v>
      </c>
      <c r="M37" s="148">
        <f>M38</f>
        <v>9720</v>
      </c>
      <c r="N37" s="148"/>
      <c r="O37" s="148">
        <f>O38</f>
        <v>5718</v>
      </c>
      <c r="P37" s="148">
        <f>P38</f>
        <v>9720</v>
      </c>
      <c r="Q37" s="143">
        <f>P37/L37*100</f>
        <v>123.77435375015918</v>
      </c>
      <c r="R37" s="143">
        <f t="shared" si="0"/>
        <v>100</v>
      </c>
      <c r="S37" s="148">
        <v>2437</v>
      </c>
      <c r="T37" s="148">
        <v>4871</v>
      </c>
      <c r="U37" s="148">
        <v>7299</v>
      </c>
      <c r="V37" s="148">
        <f>V38</f>
        <v>9720</v>
      </c>
    </row>
    <row r="38" spans="1:22" ht="15.75" customHeight="1">
      <c r="A38" s="7"/>
      <c r="B38" s="7"/>
      <c r="C38" s="7"/>
      <c r="D38" s="296"/>
      <c r="E38" s="144">
        <v>1</v>
      </c>
      <c r="F38" s="298" t="s">
        <v>59</v>
      </c>
      <c r="G38" s="298"/>
      <c r="H38" s="298"/>
      <c r="I38" s="144">
        <v>30</v>
      </c>
      <c r="J38" s="124">
        <f>J39+J88+J95+J123</f>
        <v>8428</v>
      </c>
      <c r="K38" s="141"/>
      <c r="L38" s="124">
        <f>L39+L88+L95+L123</f>
        <v>7853</v>
      </c>
      <c r="M38" s="124">
        <f>M39+M88+M95+M123</f>
        <v>9720</v>
      </c>
      <c r="N38" s="124"/>
      <c r="O38" s="124">
        <f>O39+O88+O95+O123</f>
        <v>5718</v>
      </c>
      <c r="P38" s="124">
        <f>P39+P88+P95+P123</f>
        <v>9720</v>
      </c>
      <c r="Q38" s="143">
        <f>P38/L38*100</f>
        <v>123.77435375015918</v>
      </c>
      <c r="R38" s="143">
        <f t="shared" si="0"/>
        <v>100</v>
      </c>
      <c r="S38" s="124">
        <v>2437</v>
      </c>
      <c r="T38" s="124">
        <f>T39+T88+T95+T123</f>
        <v>4878</v>
      </c>
      <c r="U38" s="124">
        <f>U39+U88+U95+U123</f>
        <v>7298.75</v>
      </c>
      <c r="V38" s="124">
        <f>V39+V88+V95+V123</f>
        <v>9720</v>
      </c>
    </row>
    <row r="39" spans="1:22" ht="14.25" customHeight="1">
      <c r="A39" s="7"/>
      <c r="B39" s="7"/>
      <c r="C39" s="7"/>
      <c r="D39" s="296"/>
      <c r="E39" s="296"/>
      <c r="F39" s="298" t="s">
        <v>60</v>
      </c>
      <c r="G39" s="298"/>
      <c r="H39" s="298"/>
      <c r="I39" s="144">
        <v>31</v>
      </c>
      <c r="J39" s="145">
        <f>J40+J49+J55</f>
        <v>1511</v>
      </c>
      <c r="K39" s="146"/>
      <c r="L39" s="145">
        <f>L40+L49+L55</f>
        <v>1390</v>
      </c>
      <c r="M39" s="145">
        <f>M40+M49+M55</f>
        <v>1754</v>
      </c>
      <c r="N39" s="145"/>
      <c r="O39" s="145">
        <f>O40+O49+O55</f>
        <v>898</v>
      </c>
      <c r="P39" s="145">
        <f>P40+P49+P55</f>
        <v>1834</v>
      </c>
      <c r="Q39" s="143">
        <f>P39/L39*100</f>
        <v>131.94244604316546</v>
      </c>
      <c r="R39" s="143">
        <f t="shared" si="0"/>
        <v>104.56100342075257</v>
      </c>
      <c r="S39" s="147">
        <f>S40+S49+S55</f>
        <v>442</v>
      </c>
      <c r="T39" s="147">
        <f>T40+T49+T55</f>
        <v>907</v>
      </c>
      <c r="U39" s="147">
        <f>U40+U49+U55</f>
        <v>1397.75</v>
      </c>
      <c r="V39" s="147">
        <f>V40+V49+V55</f>
        <v>1834</v>
      </c>
    </row>
    <row r="40" spans="1:22" ht="14.25" customHeight="1">
      <c r="A40" s="7"/>
      <c r="B40" s="7"/>
      <c r="C40" s="7"/>
      <c r="D40" s="296"/>
      <c r="E40" s="296"/>
      <c r="F40" s="19" t="s">
        <v>61</v>
      </c>
      <c r="G40" s="295" t="s">
        <v>62</v>
      </c>
      <c r="H40" s="295"/>
      <c r="I40" s="19">
        <v>32</v>
      </c>
      <c r="J40" s="122">
        <f>J42+J46+J47</f>
        <v>893</v>
      </c>
      <c r="K40" s="24"/>
      <c r="L40" s="122">
        <f>L42+L46+L47</f>
        <v>832</v>
      </c>
      <c r="M40" s="122">
        <f>M42+M46+M47</f>
        <v>1058</v>
      </c>
      <c r="N40" s="122"/>
      <c r="O40" s="122">
        <f>O42+O46+O47</f>
        <v>526</v>
      </c>
      <c r="P40" s="122">
        <f>P42+P46+P47</f>
        <v>1090</v>
      </c>
      <c r="Q40" s="22">
        <f>P40/L40*100</f>
        <v>131.0096153846154</v>
      </c>
      <c r="R40" s="22">
        <f t="shared" si="0"/>
        <v>103.02457466918715</v>
      </c>
      <c r="S40" s="122">
        <v>266</v>
      </c>
      <c r="T40" s="122">
        <v>530</v>
      </c>
      <c r="U40" s="122">
        <v>827</v>
      </c>
      <c r="V40" s="122">
        <f>V42+V46+V47</f>
        <v>1090</v>
      </c>
    </row>
    <row r="41" spans="1:22" ht="14.25" customHeight="1">
      <c r="A41" s="7"/>
      <c r="B41" s="7"/>
      <c r="C41" s="7"/>
      <c r="D41" s="296"/>
      <c r="E41" s="296"/>
      <c r="F41" s="19" t="s">
        <v>15</v>
      </c>
      <c r="G41" s="295" t="s">
        <v>63</v>
      </c>
      <c r="H41" s="295"/>
      <c r="I41" s="19">
        <v>33</v>
      </c>
      <c r="J41" s="123"/>
      <c r="K41" s="24"/>
      <c r="L41" s="130"/>
      <c r="M41" s="130"/>
      <c r="N41" s="24"/>
      <c r="O41" s="27"/>
      <c r="P41" s="130"/>
      <c r="Q41" s="22"/>
      <c r="R41" s="22"/>
      <c r="S41" s="135"/>
      <c r="T41" s="135"/>
      <c r="U41" s="135"/>
      <c r="V41" s="130"/>
    </row>
    <row r="42" spans="1:22" ht="17.25" customHeight="1">
      <c r="A42" s="7"/>
      <c r="B42" s="7"/>
      <c r="C42" s="7"/>
      <c r="D42" s="296"/>
      <c r="E42" s="296"/>
      <c r="F42" s="19" t="s">
        <v>25</v>
      </c>
      <c r="G42" s="295" t="s">
        <v>64</v>
      </c>
      <c r="H42" s="295"/>
      <c r="I42" s="19">
        <v>34</v>
      </c>
      <c r="J42" s="122">
        <f>J43+J44+J45</f>
        <v>88</v>
      </c>
      <c r="K42" s="24"/>
      <c r="L42" s="122">
        <f>L43+L44+L45</f>
        <v>72</v>
      </c>
      <c r="M42" s="122">
        <f>M43+M44+M45</f>
        <v>185</v>
      </c>
      <c r="N42" s="122"/>
      <c r="O42" s="122">
        <f>O43+O44+O45</f>
        <v>39</v>
      </c>
      <c r="P42" s="122">
        <f>P43+P44+P45</f>
        <v>110</v>
      </c>
      <c r="Q42" s="22">
        <f aca="true" t="shared" si="1" ref="Q42:Q47">P42/L42*100</f>
        <v>152.77777777777777</v>
      </c>
      <c r="R42" s="22">
        <f t="shared" si="0"/>
        <v>59.45945945945946</v>
      </c>
      <c r="S42" s="122">
        <v>47</v>
      </c>
      <c r="T42" s="122">
        <f>T43+T44+T45</f>
        <v>55</v>
      </c>
      <c r="U42" s="122">
        <f>U43+U44+U45</f>
        <v>64.5</v>
      </c>
      <c r="V42" s="122">
        <f>V43+V44+V45</f>
        <v>110</v>
      </c>
    </row>
    <row r="43" spans="1:22" ht="15.75">
      <c r="A43" s="7"/>
      <c r="B43" s="7"/>
      <c r="C43" s="7"/>
      <c r="D43" s="296"/>
      <c r="E43" s="296"/>
      <c r="F43" s="296"/>
      <c r="G43" s="21" t="s">
        <v>65</v>
      </c>
      <c r="H43" s="21" t="s">
        <v>66</v>
      </c>
      <c r="I43" s="19">
        <v>35</v>
      </c>
      <c r="J43" s="123">
        <v>3</v>
      </c>
      <c r="K43" s="24"/>
      <c r="L43" s="130">
        <v>3</v>
      </c>
      <c r="M43" s="130">
        <v>6</v>
      </c>
      <c r="N43" s="24"/>
      <c r="O43" s="27">
        <v>3</v>
      </c>
      <c r="P43" s="130">
        <v>6</v>
      </c>
      <c r="Q43" s="22">
        <f t="shared" si="1"/>
        <v>200</v>
      </c>
      <c r="R43" s="22">
        <f t="shared" si="0"/>
        <v>100</v>
      </c>
      <c r="S43" s="135">
        <f>V43/4</f>
        <v>1.5</v>
      </c>
      <c r="T43" s="135">
        <f>V43/2</f>
        <v>3</v>
      </c>
      <c r="U43" s="135">
        <f>V43/4*3</f>
        <v>4.5</v>
      </c>
      <c r="V43" s="130">
        <v>6</v>
      </c>
    </row>
    <row r="44" spans="1:22" ht="15.75">
      <c r="A44" s="7"/>
      <c r="B44" s="7"/>
      <c r="C44" s="7"/>
      <c r="D44" s="296"/>
      <c r="E44" s="296"/>
      <c r="F44" s="296"/>
      <c r="G44" s="21" t="s">
        <v>67</v>
      </c>
      <c r="H44" s="21" t="s">
        <v>68</v>
      </c>
      <c r="I44" s="19">
        <v>36</v>
      </c>
      <c r="J44" s="123">
        <v>15</v>
      </c>
      <c r="K44" s="24"/>
      <c r="L44" s="130">
        <v>11</v>
      </c>
      <c r="M44" s="130">
        <v>18</v>
      </c>
      <c r="N44" s="24"/>
      <c r="O44" s="27">
        <v>10</v>
      </c>
      <c r="P44" s="244">
        <v>23</v>
      </c>
      <c r="Q44" s="22">
        <f t="shared" si="1"/>
        <v>209.0909090909091</v>
      </c>
      <c r="R44" s="22">
        <f t="shared" si="0"/>
        <v>127.77777777777777</v>
      </c>
      <c r="S44" s="135">
        <f>V44/4</f>
        <v>5.75</v>
      </c>
      <c r="T44" s="135">
        <f>V44/2</f>
        <v>11.5</v>
      </c>
      <c r="U44" s="245">
        <v>19</v>
      </c>
      <c r="V44" s="244">
        <v>23</v>
      </c>
    </row>
    <row r="45" spans="4:22" ht="15.75">
      <c r="D45" s="296"/>
      <c r="E45" s="296"/>
      <c r="F45" s="31"/>
      <c r="G45" s="21" t="s">
        <v>69</v>
      </c>
      <c r="H45" s="21" t="s">
        <v>70</v>
      </c>
      <c r="I45" s="19" t="s">
        <v>71</v>
      </c>
      <c r="J45" s="123">
        <v>70</v>
      </c>
      <c r="K45" s="24"/>
      <c r="L45" s="130">
        <v>58</v>
      </c>
      <c r="M45" s="130">
        <v>161</v>
      </c>
      <c r="N45" s="24"/>
      <c r="O45" s="27">
        <v>26</v>
      </c>
      <c r="P45" s="244">
        <v>81</v>
      </c>
      <c r="Q45" s="22">
        <f t="shared" si="1"/>
        <v>139.6551724137931</v>
      </c>
      <c r="R45" s="22">
        <f t="shared" si="0"/>
        <v>50.31055900621118</v>
      </c>
      <c r="S45" s="135">
        <f>V45/4</f>
        <v>20.25</v>
      </c>
      <c r="T45" s="135">
        <f>V45/2</f>
        <v>40.5</v>
      </c>
      <c r="U45" s="245">
        <v>41</v>
      </c>
      <c r="V45" s="244">
        <v>81</v>
      </c>
    </row>
    <row r="46" spans="1:22" ht="15.75" customHeight="1">
      <c r="A46" s="7"/>
      <c r="B46" s="7"/>
      <c r="C46" s="7"/>
      <c r="D46" s="296"/>
      <c r="E46" s="296"/>
      <c r="F46" s="19" t="s">
        <v>27</v>
      </c>
      <c r="G46" s="295" t="s">
        <v>72</v>
      </c>
      <c r="H46" s="295"/>
      <c r="I46" s="19">
        <v>37</v>
      </c>
      <c r="J46" s="123">
        <v>185</v>
      </c>
      <c r="K46" s="24"/>
      <c r="L46" s="130">
        <v>172</v>
      </c>
      <c r="M46" s="130">
        <v>103</v>
      </c>
      <c r="N46" s="24"/>
      <c r="O46" s="27">
        <v>30</v>
      </c>
      <c r="P46" s="244">
        <v>210</v>
      </c>
      <c r="Q46" s="22">
        <f t="shared" si="1"/>
        <v>122.09302325581395</v>
      </c>
      <c r="R46" s="22">
        <f t="shared" si="0"/>
        <v>203.88349514563106</v>
      </c>
      <c r="S46" s="135">
        <f>V46/4</f>
        <v>52.5</v>
      </c>
      <c r="T46" s="135">
        <f>V46/2</f>
        <v>105</v>
      </c>
      <c r="U46" s="245">
        <v>184</v>
      </c>
      <c r="V46" s="244">
        <v>210</v>
      </c>
    </row>
    <row r="47" spans="1:22" ht="17.25" customHeight="1">
      <c r="A47" s="7"/>
      <c r="B47" s="7"/>
      <c r="C47" s="7"/>
      <c r="D47" s="296"/>
      <c r="E47" s="296"/>
      <c r="F47" s="19" t="s">
        <v>33</v>
      </c>
      <c r="G47" s="295" t="s">
        <v>73</v>
      </c>
      <c r="H47" s="295"/>
      <c r="I47" s="19">
        <v>38</v>
      </c>
      <c r="J47" s="123">
        <v>620</v>
      </c>
      <c r="K47" s="24"/>
      <c r="L47" s="130">
        <v>588</v>
      </c>
      <c r="M47" s="130">
        <v>770</v>
      </c>
      <c r="N47" s="24"/>
      <c r="O47" s="27">
        <v>457</v>
      </c>
      <c r="P47" s="130">
        <v>770</v>
      </c>
      <c r="Q47" s="22">
        <f t="shared" si="1"/>
        <v>130.95238095238096</v>
      </c>
      <c r="R47" s="22">
        <f t="shared" si="0"/>
        <v>100</v>
      </c>
      <c r="S47" s="135">
        <f>V47/4</f>
        <v>192.5</v>
      </c>
      <c r="T47" s="135">
        <f>V47/2</f>
        <v>385</v>
      </c>
      <c r="U47" s="135">
        <f>V47/4*3</f>
        <v>577.5</v>
      </c>
      <c r="V47" s="130">
        <v>770</v>
      </c>
    </row>
    <row r="48" spans="1:22" ht="15.75" customHeight="1">
      <c r="A48" s="7"/>
      <c r="B48" s="7"/>
      <c r="C48" s="7"/>
      <c r="D48" s="296"/>
      <c r="E48" s="296"/>
      <c r="F48" s="19" t="s">
        <v>35</v>
      </c>
      <c r="G48" s="295" t="s">
        <v>74</v>
      </c>
      <c r="H48" s="295"/>
      <c r="I48" s="19">
        <v>39</v>
      </c>
      <c r="J48" s="123"/>
      <c r="K48" s="24"/>
      <c r="L48" s="130"/>
      <c r="M48" s="130"/>
      <c r="N48" s="24"/>
      <c r="O48" s="27"/>
      <c r="P48" s="130"/>
      <c r="Q48" s="22"/>
      <c r="R48" s="22"/>
      <c r="S48" s="135"/>
      <c r="T48" s="135"/>
      <c r="U48" s="135"/>
      <c r="V48" s="130"/>
    </row>
    <row r="49" spans="1:22" ht="16.5" customHeight="1">
      <c r="A49" s="7"/>
      <c r="B49" s="7"/>
      <c r="C49" s="7"/>
      <c r="D49" s="296"/>
      <c r="E49" s="296"/>
      <c r="F49" s="19" t="s">
        <v>75</v>
      </c>
      <c r="G49" s="295" t="s">
        <v>76</v>
      </c>
      <c r="H49" s="295"/>
      <c r="I49" s="19">
        <v>40</v>
      </c>
      <c r="J49" s="122">
        <f>J50+J51+J54</f>
        <v>36</v>
      </c>
      <c r="K49" s="24"/>
      <c r="L49" s="122">
        <f>L50+L51+L54</f>
        <v>33</v>
      </c>
      <c r="M49" s="122">
        <f>M50+M51+M54</f>
        <v>45</v>
      </c>
      <c r="N49" s="122"/>
      <c r="O49" s="122">
        <f>O50+O51+O54</f>
        <v>18</v>
      </c>
      <c r="P49" s="122">
        <f>P50+P51+P54</f>
        <v>100</v>
      </c>
      <c r="Q49" s="22">
        <f>P49/L49*100</f>
        <v>303.030303030303</v>
      </c>
      <c r="R49" s="22">
        <f t="shared" si="0"/>
        <v>222.22222222222223</v>
      </c>
      <c r="S49" s="122">
        <v>12</v>
      </c>
      <c r="T49" s="122">
        <f>T50+T51+T54</f>
        <v>50</v>
      </c>
      <c r="U49" s="122">
        <f>U50+U51+U54</f>
        <v>88.75</v>
      </c>
      <c r="V49" s="122">
        <f>V50+V51+V54</f>
        <v>100</v>
      </c>
    </row>
    <row r="50" spans="1:22" ht="15.75" customHeight="1">
      <c r="A50" s="7"/>
      <c r="B50" s="7"/>
      <c r="C50" s="7"/>
      <c r="D50" s="296"/>
      <c r="E50" s="296"/>
      <c r="F50" s="19" t="s">
        <v>15</v>
      </c>
      <c r="G50" s="295" t="s">
        <v>77</v>
      </c>
      <c r="H50" s="295"/>
      <c r="I50" s="19">
        <v>41</v>
      </c>
      <c r="J50" s="123">
        <v>12</v>
      </c>
      <c r="K50" s="24"/>
      <c r="L50" s="130">
        <v>12</v>
      </c>
      <c r="M50" s="130">
        <v>20</v>
      </c>
      <c r="N50" s="24"/>
      <c r="O50" s="27">
        <v>7</v>
      </c>
      <c r="P50" s="244">
        <v>75</v>
      </c>
      <c r="Q50" s="22">
        <f>P50/L50*100</f>
        <v>625</v>
      </c>
      <c r="R50" s="22">
        <f t="shared" si="0"/>
        <v>375</v>
      </c>
      <c r="S50" s="135">
        <f>V50/4</f>
        <v>18.75</v>
      </c>
      <c r="T50" s="135">
        <f>V50/2</f>
        <v>37.5</v>
      </c>
      <c r="U50" s="245">
        <v>70</v>
      </c>
      <c r="V50" s="244">
        <v>75</v>
      </c>
    </row>
    <row r="51" spans="1:22" ht="12.75" customHeight="1">
      <c r="A51" s="7"/>
      <c r="B51" s="7"/>
      <c r="C51" s="7"/>
      <c r="D51" s="296"/>
      <c r="E51" s="296"/>
      <c r="F51" s="19" t="s">
        <v>25</v>
      </c>
      <c r="G51" s="295" t="s">
        <v>78</v>
      </c>
      <c r="H51" s="295"/>
      <c r="I51" s="19">
        <v>42</v>
      </c>
      <c r="J51" s="123">
        <f>J52</f>
        <v>14</v>
      </c>
      <c r="K51" s="24"/>
      <c r="L51" s="123">
        <f>L52</f>
        <v>13</v>
      </c>
      <c r="M51" s="123">
        <f>M52</f>
        <v>15</v>
      </c>
      <c r="N51" s="123"/>
      <c r="O51" s="123">
        <f>O52</f>
        <v>9</v>
      </c>
      <c r="P51" s="123">
        <f>P52</f>
        <v>15</v>
      </c>
      <c r="Q51" s="22">
        <f>P51/L51*100</f>
        <v>115.38461538461537</v>
      </c>
      <c r="R51" s="22">
        <f t="shared" si="0"/>
        <v>100</v>
      </c>
      <c r="S51" s="123">
        <f>S52</f>
        <v>3.75</v>
      </c>
      <c r="T51" s="123">
        <f>T52</f>
        <v>7.5</v>
      </c>
      <c r="U51" s="123">
        <f>U52</f>
        <v>11.25</v>
      </c>
      <c r="V51" s="123">
        <f>V52</f>
        <v>15</v>
      </c>
    </row>
    <row r="52" spans="1:22" ht="15.75">
      <c r="A52" s="7"/>
      <c r="B52" s="7"/>
      <c r="C52" s="7"/>
      <c r="D52" s="296"/>
      <c r="E52" s="296"/>
      <c r="F52" s="296"/>
      <c r="G52" s="21" t="s">
        <v>65</v>
      </c>
      <c r="H52" s="21" t="s">
        <v>79</v>
      </c>
      <c r="I52" s="19">
        <v>43</v>
      </c>
      <c r="J52" s="123">
        <v>14</v>
      </c>
      <c r="K52" s="24"/>
      <c r="L52" s="130">
        <v>13</v>
      </c>
      <c r="M52" s="130">
        <v>15</v>
      </c>
      <c r="N52" s="24"/>
      <c r="O52" s="27">
        <v>9</v>
      </c>
      <c r="P52" s="130">
        <v>15</v>
      </c>
      <c r="Q52" s="22">
        <f>P52/L52*100</f>
        <v>115.38461538461537</v>
      </c>
      <c r="R52" s="22">
        <f t="shared" si="0"/>
        <v>100</v>
      </c>
      <c r="S52" s="135">
        <f>V52/4</f>
        <v>3.75</v>
      </c>
      <c r="T52" s="135">
        <f>V52/2</f>
        <v>7.5</v>
      </c>
      <c r="U52" s="135">
        <f>V52/4*3</f>
        <v>11.25</v>
      </c>
      <c r="V52" s="130">
        <v>15</v>
      </c>
    </row>
    <row r="53" spans="1:22" ht="15.75">
      <c r="A53" s="7"/>
      <c r="B53" s="7"/>
      <c r="C53" s="7"/>
      <c r="D53" s="296"/>
      <c r="E53" s="296"/>
      <c r="F53" s="296"/>
      <c r="G53" s="21" t="s">
        <v>67</v>
      </c>
      <c r="H53" s="21" t="s">
        <v>80</v>
      </c>
      <c r="I53" s="19">
        <v>44</v>
      </c>
      <c r="J53" s="123"/>
      <c r="K53" s="24"/>
      <c r="L53" s="130"/>
      <c r="M53" s="130"/>
      <c r="N53" s="24"/>
      <c r="O53" s="27"/>
      <c r="P53" s="130"/>
      <c r="Q53" s="22"/>
      <c r="R53" s="22"/>
      <c r="S53" s="135"/>
      <c r="T53" s="135"/>
      <c r="U53" s="135"/>
      <c r="V53" s="130"/>
    </row>
    <row r="54" spans="1:22" ht="17.25" customHeight="1">
      <c r="A54" s="7"/>
      <c r="B54" s="7"/>
      <c r="C54" s="7"/>
      <c r="D54" s="296"/>
      <c r="E54" s="296"/>
      <c r="F54" s="19" t="s">
        <v>27</v>
      </c>
      <c r="G54" s="295" t="s">
        <v>81</v>
      </c>
      <c r="H54" s="295"/>
      <c r="I54" s="19">
        <v>45</v>
      </c>
      <c r="J54" s="123">
        <v>10</v>
      </c>
      <c r="K54" s="24"/>
      <c r="L54" s="130">
        <v>8</v>
      </c>
      <c r="M54" s="130">
        <v>10</v>
      </c>
      <c r="N54" s="24"/>
      <c r="O54" s="27">
        <v>2</v>
      </c>
      <c r="P54" s="130">
        <v>10</v>
      </c>
      <c r="Q54" s="22">
        <f>P54/L54*100</f>
        <v>125</v>
      </c>
      <c r="R54" s="22">
        <f t="shared" si="0"/>
        <v>100</v>
      </c>
      <c r="S54" s="135">
        <f>V54/4</f>
        <v>2.5</v>
      </c>
      <c r="T54" s="135">
        <f>V54/2</f>
        <v>5</v>
      </c>
      <c r="U54" s="135">
        <f>V54/4*3</f>
        <v>7.5</v>
      </c>
      <c r="V54" s="130">
        <v>10</v>
      </c>
    </row>
    <row r="55" spans="1:22" ht="18" customHeight="1">
      <c r="A55" s="7"/>
      <c r="B55" s="7"/>
      <c r="C55" s="7"/>
      <c r="D55" s="296"/>
      <c r="E55" s="296"/>
      <c r="F55" s="19" t="s">
        <v>82</v>
      </c>
      <c r="G55" s="295" t="s">
        <v>83</v>
      </c>
      <c r="H55" s="295"/>
      <c r="I55" s="19">
        <v>46</v>
      </c>
      <c r="J55" s="122">
        <f>J57+J59+J71+J72+J76+J77+J78+J87</f>
        <v>582</v>
      </c>
      <c r="K55" s="24"/>
      <c r="L55" s="122">
        <f>L57+L59+L71+L72+L76+L77+L78+L87</f>
        <v>525</v>
      </c>
      <c r="M55" s="122">
        <f>M57+M59+M71+M72+M76+M77+M78+M87</f>
        <v>651</v>
      </c>
      <c r="N55" s="122"/>
      <c r="O55" s="122">
        <f>O57+O59+O71+O72+O76+O77+O78+O87</f>
        <v>354</v>
      </c>
      <c r="P55" s="122">
        <f>P57+P59+P71+P72+P76+P77+P78+P87</f>
        <v>644</v>
      </c>
      <c r="Q55" s="22">
        <f>P55/L55*100</f>
        <v>122.66666666666666</v>
      </c>
      <c r="R55" s="22">
        <f t="shared" si="0"/>
        <v>98.9247311827957</v>
      </c>
      <c r="S55" s="122">
        <v>164</v>
      </c>
      <c r="T55" s="122">
        <v>327</v>
      </c>
      <c r="U55" s="122">
        <v>482</v>
      </c>
      <c r="V55" s="122">
        <f>V57+V59+V71+V72+V76+V77+V78+V87</f>
        <v>644</v>
      </c>
    </row>
    <row r="56" spans="1:22" ht="15.75" customHeight="1">
      <c r="A56" s="7"/>
      <c r="B56" s="7"/>
      <c r="C56" s="7"/>
      <c r="D56" s="296"/>
      <c r="E56" s="296"/>
      <c r="F56" s="19" t="s">
        <v>15</v>
      </c>
      <c r="G56" s="295" t="s">
        <v>84</v>
      </c>
      <c r="H56" s="295"/>
      <c r="I56" s="19">
        <v>47</v>
      </c>
      <c r="J56" s="123"/>
      <c r="K56" s="24"/>
      <c r="L56" s="130"/>
      <c r="M56" s="130"/>
      <c r="N56" s="24"/>
      <c r="O56" s="27"/>
      <c r="P56" s="130"/>
      <c r="Q56" s="22"/>
      <c r="R56" s="22"/>
      <c r="S56" s="135"/>
      <c r="T56" s="135"/>
      <c r="U56" s="135"/>
      <c r="V56" s="130"/>
    </row>
    <row r="57" spans="1:22" ht="19.5" customHeight="1">
      <c r="A57" s="7"/>
      <c r="B57" s="7"/>
      <c r="C57" s="7"/>
      <c r="D57" s="296"/>
      <c r="E57" s="296"/>
      <c r="F57" s="19" t="s">
        <v>25</v>
      </c>
      <c r="G57" s="295" t="s">
        <v>85</v>
      </c>
      <c r="H57" s="295"/>
      <c r="I57" s="19">
        <v>48</v>
      </c>
      <c r="J57" s="123">
        <v>15</v>
      </c>
      <c r="K57" s="24"/>
      <c r="L57" s="130">
        <v>14</v>
      </c>
      <c r="M57" s="130">
        <v>15</v>
      </c>
      <c r="N57" s="24"/>
      <c r="O57" s="27">
        <v>3</v>
      </c>
      <c r="P57" s="130">
        <v>15</v>
      </c>
      <c r="Q57" s="22">
        <f>P57/L57*100</f>
        <v>107.14285714285714</v>
      </c>
      <c r="R57" s="22">
        <f t="shared" si="0"/>
        <v>100</v>
      </c>
      <c r="S57" s="135">
        <f>V57/4</f>
        <v>3.75</v>
      </c>
      <c r="T57" s="135">
        <f>V57/2</f>
        <v>7.5</v>
      </c>
      <c r="U57" s="135">
        <f>V57/4*3</f>
        <v>11.25</v>
      </c>
      <c r="V57" s="130">
        <v>15</v>
      </c>
    </row>
    <row r="58" spans="1:22" ht="15.75">
      <c r="A58" s="7"/>
      <c r="B58" s="7"/>
      <c r="C58" s="7"/>
      <c r="D58" s="296"/>
      <c r="E58" s="296"/>
      <c r="F58" s="20"/>
      <c r="G58" s="21" t="s">
        <v>65</v>
      </c>
      <c r="H58" s="21" t="s">
        <v>86</v>
      </c>
      <c r="I58" s="19">
        <v>49</v>
      </c>
      <c r="J58" s="123"/>
      <c r="K58" s="24"/>
      <c r="L58" s="130"/>
      <c r="M58" s="130"/>
      <c r="N58" s="24"/>
      <c r="O58" s="27"/>
      <c r="P58" s="130"/>
      <c r="Q58" s="22"/>
      <c r="R58" s="22"/>
      <c r="S58" s="135"/>
      <c r="T58" s="135"/>
      <c r="U58" s="135"/>
      <c r="V58" s="130"/>
    </row>
    <row r="59" spans="1:22" ht="17.25" customHeight="1">
      <c r="A59" s="7"/>
      <c r="B59" s="7"/>
      <c r="C59" s="7"/>
      <c r="D59" s="296"/>
      <c r="E59" s="296"/>
      <c r="F59" s="19" t="s">
        <v>27</v>
      </c>
      <c r="G59" s="295" t="s">
        <v>87</v>
      </c>
      <c r="H59" s="295"/>
      <c r="I59" s="19">
        <v>50</v>
      </c>
      <c r="J59" s="122">
        <f>J60+J62</f>
        <v>29</v>
      </c>
      <c r="K59" s="24"/>
      <c r="L59" s="122">
        <f>L60+L62</f>
        <v>20</v>
      </c>
      <c r="M59" s="122">
        <f>M60+M62</f>
        <v>20</v>
      </c>
      <c r="N59" s="122"/>
      <c r="O59" s="122">
        <f>O60+O62</f>
        <v>8</v>
      </c>
      <c r="P59" s="122">
        <f>P60+P62</f>
        <v>20</v>
      </c>
      <c r="Q59" s="22">
        <f>P59/L59*100</f>
        <v>100</v>
      </c>
      <c r="R59" s="22">
        <f t="shared" si="0"/>
        <v>100</v>
      </c>
      <c r="S59" s="122">
        <f>S60+S62</f>
        <v>4.75</v>
      </c>
      <c r="T59" s="122">
        <f>T60+T62</f>
        <v>9.5</v>
      </c>
      <c r="U59" s="122">
        <f>U60+U62</f>
        <v>14.25</v>
      </c>
      <c r="V59" s="122">
        <f>V60+V62</f>
        <v>20</v>
      </c>
    </row>
    <row r="60" spans="1:22" ht="15.75">
      <c r="A60" s="7"/>
      <c r="B60" s="7"/>
      <c r="C60" s="7"/>
      <c r="D60" s="296"/>
      <c r="E60" s="296"/>
      <c r="F60" s="296"/>
      <c r="G60" s="21" t="s">
        <v>88</v>
      </c>
      <c r="H60" s="21" t="s">
        <v>89</v>
      </c>
      <c r="I60" s="19">
        <v>51</v>
      </c>
      <c r="J60" s="123">
        <v>1</v>
      </c>
      <c r="K60" s="24"/>
      <c r="L60" s="130">
        <v>0</v>
      </c>
      <c r="M60" s="130">
        <v>1</v>
      </c>
      <c r="N60" s="24"/>
      <c r="O60" s="27"/>
      <c r="P60" s="130">
        <v>1</v>
      </c>
      <c r="Q60" s="22"/>
      <c r="R60" s="22">
        <f t="shared" si="0"/>
        <v>100</v>
      </c>
      <c r="S60" s="135">
        <v>0</v>
      </c>
      <c r="T60" s="135">
        <v>0</v>
      </c>
      <c r="U60" s="135">
        <v>0</v>
      </c>
      <c r="V60" s="130">
        <v>1</v>
      </c>
    </row>
    <row r="61" spans="1:22" ht="15.75">
      <c r="A61" s="7"/>
      <c r="B61" s="7"/>
      <c r="C61" s="7"/>
      <c r="D61" s="296"/>
      <c r="E61" s="296"/>
      <c r="F61" s="296"/>
      <c r="G61" s="30"/>
      <c r="H61" s="21" t="s">
        <v>90</v>
      </c>
      <c r="I61" s="19">
        <v>52</v>
      </c>
      <c r="J61" s="123"/>
      <c r="K61" s="24"/>
      <c r="L61" s="130"/>
      <c r="M61" s="130"/>
      <c r="N61" s="24"/>
      <c r="O61" s="27"/>
      <c r="P61" s="130"/>
      <c r="Q61" s="22"/>
      <c r="R61" s="22"/>
      <c r="S61" s="135"/>
      <c r="T61" s="135"/>
      <c r="U61" s="135"/>
      <c r="V61" s="130"/>
    </row>
    <row r="62" spans="1:22" ht="15.75">
      <c r="A62" s="7"/>
      <c r="B62" s="7"/>
      <c r="C62" s="7"/>
      <c r="D62" s="296"/>
      <c r="E62" s="296"/>
      <c r="F62" s="296"/>
      <c r="G62" s="21" t="s">
        <v>91</v>
      </c>
      <c r="H62" s="21" t="s">
        <v>92</v>
      </c>
      <c r="I62" s="19">
        <v>53</v>
      </c>
      <c r="J62" s="123">
        <f>J65</f>
        <v>28</v>
      </c>
      <c r="K62" s="24"/>
      <c r="L62" s="123">
        <f>L65</f>
        <v>20</v>
      </c>
      <c r="M62" s="123">
        <f>M65</f>
        <v>19</v>
      </c>
      <c r="N62" s="123"/>
      <c r="O62" s="123">
        <v>8</v>
      </c>
      <c r="P62" s="123">
        <v>19</v>
      </c>
      <c r="Q62" s="22">
        <f>P62/L62*100</f>
        <v>95</v>
      </c>
      <c r="R62" s="22">
        <f t="shared" si="0"/>
        <v>100</v>
      </c>
      <c r="S62" s="123">
        <f>S65</f>
        <v>4.75</v>
      </c>
      <c r="T62" s="123">
        <f>T65</f>
        <v>9.5</v>
      </c>
      <c r="U62" s="123">
        <f>U65</f>
        <v>14.25</v>
      </c>
      <c r="V62" s="123">
        <v>19</v>
      </c>
    </row>
    <row r="63" spans="1:22" ht="31.5">
      <c r="A63" s="7"/>
      <c r="B63" s="7"/>
      <c r="C63" s="7"/>
      <c r="D63" s="296"/>
      <c r="E63" s="296"/>
      <c r="F63" s="296"/>
      <c r="G63" s="299"/>
      <c r="H63" s="21" t="s">
        <v>93</v>
      </c>
      <c r="I63" s="19">
        <v>54</v>
      </c>
      <c r="J63" s="123"/>
      <c r="K63" s="24"/>
      <c r="L63" s="130"/>
      <c r="M63" s="130"/>
      <c r="N63" s="24"/>
      <c r="O63" s="27"/>
      <c r="P63" s="130"/>
      <c r="Q63" s="22"/>
      <c r="R63" s="22"/>
      <c r="S63" s="135"/>
      <c r="T63" s="135"/>
      <c r="U63" s="135"/>
      <c r="V63" s="130"/>
    </row>
    <row r="64" spans="1:22" ht="31.5">
      <c r="A64" s="7"/>
      <c r="B64" s="7"/>
      <c r="C64" s="7"/>
      <c r="D64" s="296"/>
      <c r="E64" s="296"/>
      <c r="F64" s="296"/>
      <c r="G64" s="296"/>
      <c r="H64" s="21" t="s">
        <v>94</v>
      </c>
      <c r="I64" s="19">
        <v>55</v>
      </c>
      <c r="J64" s="123"/>
      <c r="K64" s="24"/>
      <c r="L64" s="130"/>
      <c r="M64" s="130"/>
      <c r="N64" s="24"/>
      <c r="O64" s="27"/>
      <c r="P64" s="130"/>
      <c r="Q64" s="22"/>
      <c r="R64" s="22"/>
      <c r="S64" s="135"/>
      <c r="T64" s="135"/>
      <c r="U64" s="135"/>
      <c r="V64" s="130"/>
    </row>
    <row r="65" spans="1:22" ht="15.75">
      <c r="A65" s="7"/>
      <c r="B65" s="7"/>
      <c r="C65" s="7"/>
      <c r="D65" s="296"/>
      <c r="E65" s="296"/>
      <c r="F65" s="296"/>
      <c r="G65" s="296"/>
      <c r="H65" s="21" t="s">
        <v>95</v>
      </c>
      <c r="I65" s="19">
        <v>56</v>
      </c>
      <c r="J65" s="123">
        <v>28</v>
      </c>
      <c r="K65" s="24"/>
      <c r="L65" s="130">
        <v>20</v>
      </c>
      <c r="M65" s="130">
        <v>19</v>
      </c>
      <c r="N65" s="24"/>
      <c r="O65" s="27">
        <v>8</v>
      </c>
      <c r="P65" s="130">
        <v>19</v>
      </c>
      <c r="Q65" s="22">
        <f>P65/L65*100</f>
        <v>95</v>
      </c>
      <c r="R65" s="22">
        <f t="shared" si="0"/>
        <v>100</v>
      </c>
      <c r="S65" s="135">
        <f>V65/4</f>
        <v>4.75</v>
      </c>
      <c r="T65" s="135">
        <f>V65/2</f>
        <v>9.5</v>
      </c>
      <c r="U65" s="135">
        <f>V65/4*3</f>
        <v>14.25</v>
      </c>
      <c r="V65" s="130">
        <v>19</v>
      </c>
    </row>
    <row r="66" spans="1:22" ht="17.25" customHeight="1">
      <c r="A66" s="7"/>
      <c r="B66" s="7"/>
      <c r="C66" s="7"/>
      <c r="D66" s="296"/>
      <c r="E66" s="296"/>
      <c r="F66" s="19" t="s">
        <v>33</v>
      </c>
      <c r="G66" s="295" t="s">
        <v>96</v>
      </c>
      <c r="H66" s="295"/>
      <c r="I66" s="19">
        <v>57</v>
      </c>
      <c r="J66" s="123"/>
      <c r="K66" s="24"/>
      <c r="L66" s="130"/>
      <c r="M66" s="130"/>
      <c r="N66" s="24"/>
      <c r="O66" s="27"/>
      <c r="P66" s="130"/>
      <c r="Q66" s="22"/>
      <c r="R66" s="22"/>
      <c r="S66" s="135"/>
      <c r="T66" s="135"/>
      <c r="U66" s="135"/>
      <c r="V66" s="130"/>
    </row>
    <row r="67" spans="1:22" ht="15.75">
      <c r="A67" s="7"/>
      <c r="B67" s="7"/>
      <c r="C67" s="7"/>
      <c r="D67" s="296"/>
      <c r="E67" s="296"/>
      <c r="F67" s="296"/>
      <c r="G67" s="21" t="s">
        <v>97</v>
      </c>
      <c r="H67" s="21" t="s">
        <v>98</v>
      </c>
      <c r="I67" s="19">
        <v>58</v>
      </c>
      <c r="J67" s="123"/>
      <c r="K67" s="24"/>
      <c r="L67" s="130"/>
      <c r="M67" s="130"/>
      <c r="N67" s="24"/>
      <c r="O67" s="27"/>
      <c r="P67" s="130"/>
      <c r="Q67" s="22"/>
      <c r="R67" s="22"/>
      <c r="S67" s="135"/>
      <c r="T67" s="135"/>
      <c r="U67" s="135"/>
      <c r="V67" s="130"/>
    </row>
    <row r="68" spans="1:22" ht="15.75">
      <c r="A68" s="7"/>
      <c r="B68" s="7"/>
      <c r="C68" s="7"/>
      <c r="D68" s="296"/>
      <c r="E68" s="296"/>
      <c r="F68" s="296"/>
      <c r="G68" s="21" t="s">
        <v>99</v>
      </c>
      <c r="H68" s="21" t="s">
        <v>100</v>
      </c>
      <c r="I68" s="19">
        <v>59</v>
      </c>
      <c r="J68" s="123"/>
      <c r="K68" s="24"/>
      <c r="L68" s="130"/>
      <c r="M68" s="130"/>
      <c r="N68" s="24"/>
      <c r="O68" s="27"/>
      <c r="P68" s="130"/>
      <c r="Q68" s="22"/>
      <c r="R68" s="22"/>
      <c r="S68" s="135"/>
      <c r="T68" s="135"/>
      <c r="U68" s="135"/>
      <c r="V68" s="130"/>
    </row>
    <row r="69" spans="1:22" ht="15.75">
      <c r="A69" s="7"/>
      <c r="B69" s="7"/>
      <c r="C69" s="7"/>
      <c r="D69" s="296"/>
      <c r="E69" s="296"/>
      <c r="F69" s="296"/>
      <c r="G69" s="21" t="s">
        <v>101</v>
      </c>
      <c r="H69" s="21" t="s">
        <v>102</v>
      </c>
      <c r="I69" s="19">
        <v>60</v>
      </c>
      <c r="J69" s="123"/>
      <c r="K69" s="24"/>
      <c r="L69" s="130"/>
      <c r="M69" s="130"/>
      <c r="N69" s="24"/>
      <c r="O69" s="27"/>
      <c r="P69" s="130"/>
      <c r="Q69" s="22"/>
      <c r="R69" s="22"/>
      <c r="S69" s="135"/>
      <c r="T69" s="135"/>
      <c r="U69" s="135"/>
      <c r="V69" s="130"/>
    </row>
    <row r="70" spans="1:22" ht="15.75">
      <c r="A70" s="7"/>
      <c r="B70" s="7"/>
      <c r="C70" s="7"/>
      <c r="D70" s="296"/>
      <c r="E70" s="296"/>
      <c r="F70" s="296"/>
      <c r="G70" s="21" t="s">
        <v>103</v>
      </c>
      <c r="H70" s="21" t="s">
        <v>104</v>
      </c>
      <c r="I70" s="19">
        <v>61</v>
      </c>
      <c r="J70" s="123"/>
      <c r="K70" s="24"/>
      <c r="L70" s="130"/>
      <c r="M70" s="130"/>
      <c r="N70" s="24"/>
      <c r="O70" s="27"/>
      <c r="P70" s="130"/>
      <c r="Q70" s="22"/>
      <c r="R70" s="22"/>
      <c r="S70" s="135"/>
      <c r="T70" s="135"/>
      <c r="U70" s="135"/>
      <c r="V70" s="130"/>
    </row>
    <row r="71" spans="1:22" ht="17.25" customHeight="1">
      <c r="A71" s="7"/>
      <c r="B71" s="7"/>
      <c r="C71" s="7"/>
      <c r="D71" s="296"/>
      <c r="E71" s="296"/>
      <c r="F71" s="19" t="s">
        <v>35</v>
      </c>
      <c r="G71" s="295" t="s">
        <v>105</v>
      </c>
      <c r="H71" s="295"/>
      <c r="I71" s="19">
        <v>62</v>
      </c>
      <c r="J71" s="123">
        <v>1</v>
      </c>
      <c r="K71" s="24"/>
      <c r="L71" s="130">
        <v>0</v>
      </c>
      <c r="M71" s="130">
        <v>10</v>
      </c>
      <c r="N71" s="24"/>
      <c r="O71" s="27">
        <v>0</v>
      </c>
      <c r="P71" s="244">
        <v>3</v>
      </c>
      <c r="Q71" s="22"/>
      <c r="R71" s="22">
        <f t="shared" si="0"/>
        <v>30</v>
      </c>
      <c r="S71" s="135">
        <v>2</v>
      </c>
      <c r="T71" s="135">
        <v>5</v>
      </c>
      <c r="U71" s="245">
        <v>1</v>
      </c>
      <c r="V71" s="244">
        <v>3</v>
      </c>
    </row>
    <row r="72" spans="1:22" ht="18" customHeight="1">
      <c r="A72" s="7"/>
      <c r="B72" s="7"/>
      <c r="C72" s="7"/>
      <c r="D72" s="296"/>
      <c r="E72" s="296"/>
      <c r="F72" s="19" t="s">
        <v>37</v>
      </c>
      <c r="G72" s="295" t="s">
        <v>106</v>
      </c>
      <c r="H72" s="295"/>
      <c r="I72" s="19">
        <v>63</v>
      </c>
      <c r="J72" s="123">
        <v>2</v>
      </c>
      <c r="K72" s="24"/>
      <c r="L72" s="130">
        <v>0</v>
      </c>
      <c r="M72" s="130">
        <f>M74</f>
        <v>5</v>
      </c>
      <c r="N72" s="130"/>
      <c r="O72" s="130">
        <f>O74</f>
        <v>0</v>
      </c>
      <c r="P72" s="130">
        <v>5</v>
      </c>
      <c r="Q72" s="22"/>
      <c r="R72" s="22">
        <f t="shared" si="0"/>
        <v>100</v>
      </c>
      <c r="S72" s="135">
        <f>V72/4</f>
        <v>1.25</v>
      </c>
      <c r="T72" s="135">
        <f>V72/2</f>
        <v>2.5</v>
      </c>
      <c r="U72" s="135">
        <f>V72/4*3</f>
        <v>3.75</v>
      </c>
      <c r="V72" s="130">
        <v>5</v>
      </c>
    </row>
    <row r="73" spans="1:22" ht="18.75" customHeight="1">
      <c r="A73" s="7"/>
      <c r="B73" s="7"/>
      <c r="C73" s="7"/>
      <c r="D73" s="296"/>
      <c r="E73" s="296"/>
      <c r="F73" s="296"/>
      <c r="G73" s="295" t="s">
        <v>107</v>
      </c>
      <c r="H73" s="295"/>
      <c r="I73" s="19">
        <v>64</v>
      </c>
      <c r="J73" s="123"/>
      <c r="K73" s="24"/>
      <c r="L73" s="130"/>
      <c r="M73" s="130"/>
      <c r="N73" s="24"/>
      <c r="O73" s="27"/>
      <c r="P73" s="130"/>
      <c r="Q73" s="22"/>
      <c r="R73" s="22"/>
      <c r="S73" s="135"/>
      <c r="T73" s="135"/>
      <c r="U73" s="135"/>
      <c r="V73" s="130"/>
    </row>
    <row r="74" spans="1:22" ht="18.75" customHeight="1">
      <c r="A74" s="7"/>
      <c r="B74" s="7"/>
      <c r="C74" s="7"/>
      <c r="D74" s="296"/>
      <c r="E74" s="296"/>
      <c r="F74" s="296"/>
      <c r="G74" s="295" t="s">
        <v>108</v>
      </c>
      <c r="H74" s="295"/>
      <c r="I74" s="19">
        <v>65</v>
      </c>
      <c r="J74" s="123">
        <v>2</v>
      </c>
      <c r="K74" s="24"/>
      <c r="L74" s="130">
        <v>0</v>
      </c>
      <c r="M74" s="130">
        <v>5</v>
      </c>
      <c r="N74" s="24"/>
      <c r="O74" s="27">
        <v>0</v>
      </c>
      <c r="P74" s="130">
        <v>5</v>
      </c>
      <c r="Q74" s="22"/>
      <c r="R74" s="22">
        <f aca="true" t="shared" si="2" ref="R74:R136">P74/M74*100</f>
        <v>100</v>
      </c>
      <c r="S74" s="135">
        <v>1</v>
      </c>
      <c r="T74" s="135">
        <v>3</v>
      </c>
      <c r="U74" s="135">
        <v>4</v>
      </c>
      <c r="V74" s="130">
        <v>5</v>
      </c>
    </row>
    <row r="75" spans="1:22" ht="12.75" customHeight="1">
      <c r="A75" s="7"/>
      <c r="B75" s="7"/>
      <c r="C75" s="7"/>
      <c r="D75" s="296"/>
      <c r="E75" s="296"/>
      <c r="F75" s="296"/>
      <c r="G75" s="295" t="s">
        <v>109</v>
      </c>
      <c r="H75" s="295"/>
      <c r="I75" s="19">
        <v>66</v>
      </c>
      <c r="J75" s="123"/>
      <c r="K75" s="24"/>
      <c r="L75" s="130"/>
      <c r="M75" s="130"/>
      <c r="N75" s="24"/>
      <c r="O75" s="27"/>
      <c r="P75" s="130"/>
      <c r="Q75" s="22"/>
      <c r="R75" s="22"/>
      <c r="S75" s="135"/>
      <c r="T75" s="135"/>
      <c r="U75" s="135"/>
      <c r="V75" s="130"/>
    </row>
    <row r="76" spans="1:22" ht="15.75" customHeight="1">
      <c r="A76" s="7"/>
      <c r="B76" s="7"/>
      <c r="C76" s="7"/>
      <c r="D76" s="296"/>
      <c r="E76" s="296"/>
      <c r="F76" s="19" t="s">
        <v>110</v>
      </c>
      <c r="G76" s="295" t="s">
        <v>111</v>
      </c>
      <c r="H76" s="295"/>
      <c r="I76" s="19">
        <v>67</v>
      </c>
      <c r="J76" s="123">
        <v>67</v>
      </c>
      <c r="K76" s="24"/>
      <c r="L76" s="130">
        <v>60</v>
      </c>
      <c r="M76" s="130">
        <v>55</v>
      </c>
      <c r="N76" s="24"/>
      <c r="O76" s="27">
        <v>30</v>
      </c>
      <c r="P76" s="130">
        <v>55</v>
      </c>
      <c r="Q76" s="22">
        <f aca="true" t="shared" si="3" ref="Q76:Q81">P76/L76*100</f>
        <v>91.66666666666666</v>
      </c>
      <c r="R76" s="22">
        <f t="shared" si="2"/>
        <v>100</v>
      </c>
      <c r="S76" s="135">
        <f>V76/4</f>
        <v>13.75</v>
      </c>
      <c r="T76" s="135">
        <f>V76/2</f>
        <v>27.5</v>
      </c>
      <c r="U76" s="135">
        <f>V76/4*3</f>
        <v>41.25</v>
      </c>
      <c r="V76" s="130">
        <v>55</v>
      </c>
    </row>
    <row r="77" spans="1:22" ht="16.5" customHeight="1">
      <c r="A77" s="7"/>
      <c r="B77" s="7"/>
      <c r="C77" s="7"/>
      <c r="D77" s="296"/>
      <c r="E77" s="296"/>
      <c r="F77" s="19" t="s">
        <v>112</v>
      </c>
      <c r="G77" s="295" t="s">
        <v>113</v>
      </c>
      <c r="H77" s="295"/>
      <c r="I77" s="19">
        <v>68</v>
      </c>
      <c r="J77" s="123">
        <v>5</v>
      </c>
      <c r="K77" s="24"/>
      <c r="L77" s="130">
        <v>5</v>
      </c>
      <c r="M77" s="130">
        <v>6</v>
      </c>
      <c r="N77" s="24"/>
      <c r="O77" s="27">
        <v>3</v>
      </c>
      <c r="P77" s="130">
        <v>6</v>
      </c>
      <c r="Q77" s="22">
        <f t="shared" si="3"/>
        <v>120</v>
      </c>
      <c r="R77" s="22">
        <f t="shared" si="2"/>
        <v>100</v>
      </c>
      <c r="S77" s="135">
        <f>V77/4</f>
        <v>1.5</v>
      </c>
      <c r="T77" s="135">
        <f>V77/2</f>
        <v>3</v>
      </c>
      <c r="U77" s="135">
        <f>V77/4*3</f>
        <v>4.5</v>
      </c>
      <c r="V77" s="130">
        <v>6</v>
      </c>
    </row>
    <row r="78" spans="1:22" ht="12.75" customHeight="1">
      <c r="A78" s="7"/>
      <c r="B78" s="7"/>
      <c r="C78" s="7"/>
      <c r="D78" s="296"/>
      <c r="E78" s="296"/>
      <c r="F78" s="19" t="s">
        <v>114</v>
      </c>
      <c r="G78" s="295" t="s">
        <v>115</v>
      </c>
      <c r="H78" s="295"/>
      <c r="I78" s="19">
        <v>69</v>
      </c>
      <c r="J78" s="122">
        <f>J79+J80+J81</f>
        <v>37</v>
      </c>
      <c r="K78" s="24"/>
      <c r="L78" s="122">
        <f>L79+L80+L81</f>
        <v>23</v>
      </c>
      <c r="M78" s="122">
        <f>M79+M80+M81</f>
        <v>54</v>
      </c>
      <c r="N78" s="122"/>
      <c r="O78" s="122">
        <f>O79+O80+O81</f>
        <v>15</v>
      </c>
      <c r="P78" s="122">
        <f>P79+P80+P81</f>
        <v>54</v>
      </c>
      <c r="Q78" s="22">
        <f t="shared" si="3"/>
        <v>234.7826086956522</v>
      </c>
      <c r="R78" s="22">
        <f t="shared" si="2"/>
        <v>100</v>
      </c>
      <c r="S78" s="122">
        <f>S79+S80+S81</f>
        <v>13.5</v>
      </c>
      <c r="T78" s="122">
        <f>T79+T80+T81</f>
        <v>27</v>
      </c>
      <c r="U78" s="122">
        <f>U79+U80+U81</f>
        <v>40.5</v>
      </c>
      <c r="V78" s="122">
        <f>V79+V80+V81</f>
        <v>54</v>
      </c>
    </row>
    <row r="79" spans="1:22" ht="15.75">
      <c r="A79" s="7"/>
      <c r="B79" s="7"/>
      <c r="C79" s="7"/>
      <c r="D79" s="296"/>
      <c r="E79" s="296"/>
      <c r="F79" s="296"/>
      <c r="G79" s="21" t="s">
        <v>116</v>
      </c>
      <c r="H79" s="21" t="s">
        <v>117</v>
      </c>
      <c r="I79" s="19">
        <v>70</v>
      </c>
      <c r="J79" s="123">
        <v>4</v>
      </c>
      <c r="K79" s="24"/>
      <c r="L79" s="130">
        <v>1</v>
      </c>
      <c r="M79" s="130">
        <v>4</v>
      </c>
      <c r="N79" s="24"/>
      <c r="O79" s="27">
        <v>1</v>
      </c>
      <c r="P79" s="130">
        <v>4</v>
      </c>
      <c r="Q79" s="22">
        <f t="shared" si="3"/>
        <v>400</v>
      </c>
      <c r="R79" s="22">
        <f t="shared" si="2"/>
        <v>100</v>
      </c>
      <c r="S79" s="135">
        <f>V79/4</f>
        <v>1</v>
      </c>
      <c r="T79" s="135">
        <f>V79/2</f>
        <v>2</v>
      </c>
      <c r="U79" s="135">
        <f>V79/4*3</f>
        <v>3</v>
      </c>
      <c r="V79" s="130">
        <v>4</v>
      </c>
    </row>
    <row r="80" spans="1:22" ht="15.75">
      <c r="A80" s="7"/>
      <c r="B80" s="7"/>
      <c r="C80" s="7"/>
      <c r="D80" s="296"/>
      <c r="E80" s="296"/>
      <c r="F80" s="296"/>
      <c r="G80" s="21" t="s">
        <v>118</v>
      </c>
      <c r="H80" s="21" t="s">
        <v>119</v>
      </c>
      <c r="I80" s="19">
        <v>71</v>
      </c>
      <c r="J80" s="123">
        <v>28</v>
      </c>
      <c r="K80" s="24"/>
      <c r="L80" s="130">
        <v>20</v>
      </c>
      <c r="M80" s="130">
        <v>30</v>
      </c>
      <c r="N80" s="24"/>
      <c r="O80" s="27">
        <v>14</v>
      </c>
      <c r="P80" s="130">
        <v>30</v>
      </c>
      <c r="Q80" s="22">
        <f t="shared" si="3"/>
        <v>150</v>
      </c>
      <c r="R80" s="22">
        <f t="shared" si="2"/>
        <v>100</v>
      </c>
      <c r="S80" s="135">
        <f>V80/4</f>
        <v>7.5</v>
      </c>
      <c r="T80" s="135">
        <f>V80/2</f>
        <v>15</v>
      </c>
      <c r="U80" s="135">
        <f>V80/4*3</f>
        <v>22.5</v>
      </c>
      <c r="V80" s="130">
        <v>30</v>
      </c>
    </row>
    <row r="81" spans="1:22" ht="15.75">
      <c r="A81" s="7"/>
      <c r="B81" s="7"/>
      <c r="C81" s="7"/>
      <c r="D81" s="296"/>
      <c r="E81" s="296"/>
      <c r="F81" s="296"/>
      <c r="G81" s="21" t="s">
        <v>120</v>
      </c>
      <c r="H81" s="21" t="s">
        <v>121</v>
      </c>
      <c r="I81" s="19">
        <v>72</v>
      </c>
      <c r="J81" s="123">
        <v>5</v>
      </c>
      <c r="K81" s="24"/>
      <c r="L81" s="130">
        <v>2</v>
      </c>
      <c r="M81" s="130">
        <v>20</v>
      </c>
      <c r="N81" s="24"/>
      <c r="O81" s="27">
        <v>0</v>
      </c>
      <c r="P81" s="130">
        <v>20</v>
      </c>
      <c r="Q81" s="22">
        <f t="shared" si="3"/>
        <v>1000</v>
      </c>
      <c r="R81" s="22">
        <f t="shared" si="2"/>
        <v>100</v>
      </c>
      <c r="S81" s="135">
        <f>V81/4</f>
        <v>5</v>
      </c>
      <c r="T81" s="135">
        <f>V81/2</f>
        <v>10</v>
      </c>
      <c r="U81" s="135">
        <f>V81/4*3</f>
        <v>15</v>
      </c>
      <c r="V81" s="130">
        <v>20</v>
      </c>
    </row>
    <row r="82" spans="1:22" ht="15.75">
      <c r="A82" s="7"/>
      <c r="B82" s="7"/>
      <c r="C82" s="7"/>
      <c r="D82" s="296"/>
      <c r="E82" s="296"/>
      <c r="F82" s="296"/>
      <c r="G82" s="21" t="s">
        <v>122</v>
      </c>
      <c r="H82" s="21" t="s">
        <v>123</v>
      </c>
      <c r="I82" s="19">
        <v>73</v>
      </c>
      <c r="J82" s="123"/>
      <c r="K82" s="24"/>
      <c r="L82" s="130"/>
      <c r="M82" s="130"/>
      <c r="N82" s="24"/>
      <c r="O82" s="27"/>
      <c r="P82" s="130"/>
      <c r="Q82" s="22"/>
      <c r="R82" s="22"/>
      <c r="S82" s="135"/>
      <c r="T82" s="135"/>
      <c r="U82" s="135"/>
      <c r="V82" s="130"/>
    </row>
    <row r="83" spans="1:22" ht="15.75">
      <c r="A83" s="7"/>
      <c r="B83" s="7"/>
      <c r="C83" s="7"/>
      <c r="D83" s="296"/>
      <c r="E83" s="296"/>
      <c r="F83" s="296"/>
      <c r="G83" s="30"/>
      <c r="H83" s="21" t="s">
        <v>124</v>
      </c>
      <c r="I83" s="19">
        <v>74</v>
      </c>
      <c r="J83" s="123"/>
      <c r="K83" s="24"/>
      <c r="L83" s="130"/>
      <c r="M83" s="130"/>
      <c r="N83" s="24"/>
      <c r="O83" s="27"/>
      <c r="P83" s="130"/>
      <c r="Q83" s="22"/>
      <c r="R83" s="22"/>
      <c r="S83" s="135"/>
      <c r="T83" s="135"/>
      <c r="U83" s="135"/>
      <c r="V83" s="130"/>
    </row>
    <row r="84" spans="1:22" ht="15.75">
      <c r="A84" s="7"/>
      <c r="B84" s="7"/>
      <c r="C84" s="7"/>
      <c r="D84" s="296"/>
      <c r="E84" s="296"/>
      <c r="F84" s="296"/>
      <c r="G84" s="21" t="s">
        <v>125</v>
      </c>
      <c r="H84" s="21" t="s">
        <v>126</v>
      </c>
      <c r="I84" s="19">
        <v>75</v>
      </c>
      <c r="J84" s="123"/>
      <c r="K84" s="24"/>
      <c r="L84" s="130"/>
      <c r="M84" s="130"/>
      <c r="N84" s="24"/>
      <c r="O84" s="27"/>
      <c r="P84" s="130"/>
      <c r="Q84" s="22"/>
      <c r="R84" s="22"/>
      <c r="S84" s="135"/>
      <c r="T84" s="135"/>
      <c r="U84" s="135"/>
      <c r="V84" s="130"/>
    </row>
    <row r="85" spans="1:22" ht="31.5">
      <c r="A85" s="7"/>
      <c r="B85" s="7"/>
      <c r="C85" s="7"/>
      <c r="D85" s="296"/>
      <c r="E85" s="296"/>
      <c r="F85" s="296"/>
      <c r="G85" s="21" t="s">
        <v>127</v>
      </c>
      <c r="H85" s="21" t="s">
        <v>128</v>
      </c>
      <c r="I85" s="19">
        <v>76</v>
      </c>
      <c r="J85" s="123"/>
      <c r="K85" s="24"/>
      <c r="L85" s="130"/>
      <c r="M85" s="130"/>
      <c r="N85" s="24"/>
      <c r="O85" s="27"/>
      <c r="P85" s="130"/>
      <c r="Q85" s="22"/>
      <c r="R85" s="22"/>
      <c r="S85" s="135"/>
      <c r="T85" s="135"/>
      <c r="U85" s="135"/>
      <c r="V85" s="130"/>
    </row>
    <row r="86" spans="1:22" ht="15.75">
      <c r="A86" s="7"/>
      <c r="B86" s="7"/>
      <c r="C86" s="7"/>
      <c r="D86" s="296"/>
      <c r="E86" s="296"/>
      <c r="F86" s="296"/>
      <c r="G86" s="21" t="s">
        <v>129</v>
      </c>
      <c r="H86" s="21" t="s">
        <v>130</v>
      </c>
      <c r="I86" s="19">
        <v>77</v>
      </c>
      <c r="J86" s="123"/>
      <c r="K86" s="24"/>
      <c r="L86" s="130"/>
      <c r="M86" s="130"/>
      <c r="N86" s="24"/>
      <c r="O86" s="27"/>
      <c r="P86" s="130"/>
      <c r="Q86" s="22"/>
      <c r="R86" s="22"/>
      <c r="S86" s="135"/>
      <c r="T86" s="135"/>
      <c r="U86" s="135"/>
      <c r="V86" s="130"/>
    </row>
    <row r="87" spans="1:22" ht="16.5" customHeight="1">
      <c r="A87" s="7"/>
      <c r="B87" s="7"/>
      <c r="C87" s="7"/>
      <c r="D87" s="296"/>
      <c r="E87" s="296"/>
      <c r="F87" s="19" t="s">
        <v>131</v>
      </c>
      <c r="G87" s="295" t="s">
        <v>132</v>
      </c>
      <c r="H87" s="295"/>
      <c r="I87" s="19">
        <v>78</v>
      </c>
      <c r="J87" s="123">
        <v>426</v>
      </c>
      <c r="K87" s="24"/>
      <c r="L87" s="130">
        <v>403</v>
      </c>
      <c r="M87" s="130">
        <v>486</v>
      </c>
      <c r="N87" s="24"/>
      <c r="O87" s="27">
        <v>295</v>
      </c>
      <c r="P87" s="130">
        <v>486</v>
      </c>
      <c r="Q87" s="22">
        <f>P87/L87*100</f>
        <v>120.59553349875931</v>
      </c>
      <c r="R87" s="22">
        <f t="shared" si="2"/>
        <v>100</v>
      </c>
      <c r="S87" s="135">
        <f>V87/4</f>
        <v>121.5</v>
      </c>
      <c r="T87" s="135">
        <f>V87/2</f>
        <v>243</v>
      </c>
      <c r="U87" s="135">
        <f>V87/4*3</f>
        <v>364.5</v>
      </c>
      <c r="V87" s="130">
        <v>486</v>
      </c>
    </row>
    <row r="88" spans="1:22" ht="18" customHeight="1">
      <c r="A88" s="7"/>
      <c r="B88" s="7"/>
      <c r="C88" s="7"/>
      <c r="D88" s="296"/>
      <c r="E88" s="296"/>
      <c r="F88" s="295" t="s">
        <v>133</v>
      </c>
      <c r="G88" s="295"/>
      <c r="H88" s="295"/>
      <c r="I88" s="19">
        <v>79</v>
      </c>
      <c r="J88" s="124">
        <f>J90+J94</f>
        <v>1468</v>
      </c>
      <c r="K88" s="24"/>
      <c r="L88" s="124">
        <f>L90+L94</f>
        <v>1360</v>
      </c>
      <c r="M88" s="124">
        <f>M90+M94</f>
        <v>1583</v>
      </c>
      <c r="N88" s="124"/>
      <c r="O88" s="124">
        <f>O90+O94</f>
        <v>949</v>
      </c>
      <c r="P88" s="124">
        <f>P90+P94</f>
        <v>1503</v>
      </c>
      <c r="Q88" s="22">
        <f>P88/L88*100</f>
        <v>110.51470588235294</v>
      </c>
      <c r="R88" s="22">
        <f t="shared" si="2"/>
        <v>94.94630448515477</v>
      </c>
      <c r="S88" s="124">
        <f>S90+S94</f>
        <v>390</v>
      </c>
      <c r="T88" s="124">
        <f>T90+T94</f>
        <v>763</v>
      </c>
      <c r="U88" s="124">
        <f>U90+U94</f>
        <v>1103</v>
      </c>
      <c r="V88" s="124">
        <f>V90+V94</f>
        <v>1503</v>
      </c>
    </row>
    <row r="89" spans="1:22" ht="15.75" customHeight="1">
      <c r="A89" s="7"/>
      <c r="B89" s="7"/>
      <c r="C89" s="7"/>
      <c r="D89" s="296"/>
      <c r="E89" s="296"/>
      <c r="F89" s="19" t="s">
        <v>15</v>
      </c>
      <c r="G89" s="295" t="s">
        <v>134</v>
      </c>
      <c r="H89" s="295"/>
      <c r="I89" s="19">
        <v>80</v>
      </c>
      <c r="J89" s="123"/>
      <c r="K89" s="24"/>
      <c r="L89" s="130"/>
      <c r="M89" s="130"/>
      <c r="N89" s="24"/>
      <c r="O89" s="27"/>
      <c r="P89" s="130"/>
      <c r="Q89" s="22"/>
      <c r="R89" s="22"/>
      <c r="S89" s="135"/>
      <c r="T89" s="135"/>
      <c r="U89" s="135"/>
      <c r="V89" s="130"/>
    </row>
    <row r="90" spans="1:22" ht="16.5" customHeight="1">
      <c r="A90" s="7"/>
      <c r="B90" s="7"/>
      <c r="C90" s="7"/>
      <c r="D90" s="296"/>
      <c r="E90" s="296"/>
      <c r="F90" s="19" t="s">
        <v>25</v>
      </c>
      <c r="G90" s="295" t="s">
        <v>135</v>
      </c>
      <c r="H90" s="295"/>
      <c r="I90" s="19">
        <v>81</v>
      </c>
      <c r="J90" s="123">
        <v>1076</v>
      </c>
      <c r="K90" s="24"/>
      <c r="L90" s="130">
        <v>1007</v>
      </c>
      <c r="M90" s="130">
        <v>1112</v>
      </c>
      <c r="N90" s="24"/>
      <c r="O90" s="27">
        <v>699</v>
      </c>
      <c r="P90" s="244">
        <v>1072</v>
      </c>
      <c r="Q90" s="22">
        <f>P90/L90*100</f>
        <v>106.45481628599802</v>
      </c>
      <c r="R90" s="22">
        <f t="shared" si="2"/>
        <v>96.40287769784173</v>
      </c>
      <c r="S90" s="135">
        <f>V90/4</f>
        <v>268</v>
      </c>
      <c r="T90" s="135">
        <f>V90/2</f>
        <v>536</v>
      </c>
      <c r="U90" s="245">
        <v>794</v>
      </c>
      <c r="V90" s="244">
        <v>1072</v>
      </c>
    </row>
    <row r="91" spans="1:22" ht="15.75" customHeight="1">
      <c r="A91" s="7"/>
      <c r="B91" s="7"/>
      <c r="C91" s="7"/>
      <c r="D91" s="296"/>
      <c r="E91" s="296"/>
      <c r="F91" s="19" t="s">
        <v>27</v>
      </c>
      <c r="G91" s="295" t="s">
        <v>136</v>
      </c>
      <c r="H91" s="295"/>
      <c r="I91" s="19">
        <v>82</v>
      </c>
      <c r="J91" s="123"/>
      <c r="K91" s="24"/>
      <c r="L91" s="130"/>
      <c r="M91" s="130"/>
      <c r="N91" s="24"/>
      <c r="O91" s="27"/>
      <c r="P91" s="130"/>
      <c r="Q91" s="22"/>
      <c r="R91" s="22"/>
      <c r="S91" s="135"/>
      <c r="T91" s="135"/>
      <c r="U91" s="135"/>
      <c r="V91" s="130"/>
    </row>
    <row r="92" spans="1:22" ht="12.75" customHeight="1">
      <c r="A92" s="7"/>
      <c r="B92" s="7"/>
      <c r="C92" s="7"/>
      <c r="D92" s="296"/>
      <c r="E92" s="296"/>
      <c r="F92" s="19" t="s">
        <v>33</v>
      </c>
      <c r="G92" s="295" t="s">
        <v>137</v>
      </c>
      <c r="H92" s="295"/>
      <c r="I92" s="19">
        <v>83</v>
      </c>
      <c r="J92" s="123"/>
      <c r="K92" s="24"/>
      <c r="L92" s="130"/>
      <c r="M92" s="130"/>
      <c r="N92" s="24"/>
      <c r="O92" s="27"/>
      <c r="P92" s="130"/>
      <c r="Q92" s="22"/>
      <c r="R92" s="22"/>
      <c r="S92" s="135"/>
      <c r="T92" s="135"/>
      <c r="U92" s="135"/>
      <c r="V92" s="130"/>
    </row>
    <row r="93" spans="1:22" ht="12.75" customHeight="1">
      <c r="A93" s="7"/>
      <c r="B93" s="7"/>
      <c r="C93" s="7"/>
      <c r="D93" s="296"/>
      <c r="E93" s="296"/>
      <c r="F93" s="19" t="s">
        <v>35</v>
      </c>
      <c r="G93" s="295" t="s">
        <v>138</v>
      </c>
      <c r="H93" s="295"/>
      <c r="I93" s="19">
        <v>84</v>
      </c>
      <c r="J93" s="123"/>
      <c r="K93" s="24"/>
      <c r="L93" s="130"/>
      <c r="M93" s="130"/>
      <c r="N93" s="24"/>
      <c r="O93" s="27"/>
      <c r="P93" s="130"/>
      <c r="Q93" s="22"/>
      <c r="R93" s="22"/>
      <c r="S93" s="135"/>
      <c r="T93" s="135"/>
      <c r="U93" s="135"/>
      <c r="V93" s="130"/>
    </row>
    <row r="94" spans="1:22" ht="20.25" customHeight="1">
      <c r="A94" s="7"/>
      <c r="B94" s="7"/>
      <c r="C94" s="7"/>
      <c r="D94" s="296"/>
      <c r="E94" s="296"/>
      <c r="F94" s="19" t="s">
        <v>37</v>
      </c>
      <c r="G94" s="295" t="s">
        <v>139</v>
      </c>
      <c r="H94" s="295"/>
      <c r="I94" s="19">
        <v>85</v>
      </c>
      <c r="J94" s="123">
        <v>392</v>
      </c>
      <c r="K94" s="24"/>
      <c r="L94" s="130">
        <v>353</v>
      </c>
      <c r="M94" s="130">
        <v>471</v>
      </c>
      <c r="N94" s="24"/>
      <c r="O94" s="27">
        <v>250</v>
      </c>
      <c r="P94" s="244">
        <v>431</v>
      </c>
      <c r="Q94" s="22">
        <f aca="true" t="shared" si="4" ref="Q94:Q99">P94/L94*100</f>
        <v>122.09631728045325</v>
      </c>
      <c r="R94" s="22">
        <f t="shared" si="2"/>
        <v>91.50743099787687</v>
      </c>
      <c r="S94" s="135">
        <v>122</v>
      </c>
      <c r="T94" s="135">
        <v>227</v>
      </c>
      <c r="U94" s="245">
        <v>309</v>
      </c>
      <c r="V94" s="244">
        <v>431</v>
      </c>
    </row>
    <row r="95" spans="1:22" ht="16.5" customHeight="1">
      <c r="A95" s="7"/>
      <c r="B95" s="7"/>
      <c r="C95" s="7"/>
      <c r="D95" s="296"/>
      <c r="E95" s="296"/>
      <c r="F95" s="298" t="s">
        <v>140</v>
      </c>
      <c r="G95" s="298"/>
      <c r="H95" s="298"/>
      <c r="I95" s="144">
        <v>86</v>
      </c>
      <c r="J95" s="124">
        <f>J96+J113+J122</f>
        <v>5355</v>
      </c>
      <c r="K95" s="141"/>
      <c r="L95" s="124">
        <f>L96+L113+L122</f>
        <v>5021</v>
      </c>
      <c r="M95" s="124">
        <f>M96+M113+M122</f>
        <v>6237</v>
      </c>
      <c r="N95" s="124"/>
      <c r="O95" s="124">
        <f>O96+O113+O122</f>
        <v>3777</v>
      </c>
      <c r="P95" s="124">
        <f>P96+P113+P122</f>
        <v>6237</v>
      </c>
      <c r="Q95" s="143">
        <f t="shared" si="4"/>
        <v>124.21828321051582</v>
      </c>
      <c r="R95" s="143">
        <f t="shared" si="2"/>
        <v>100</v>
      </c>
      <c r="S95" s="124">
        <f>S96+S113+S122</f>
        <v>1559.5</v>
      </c>
      <c r="T95" s="124">
        <v>3122</v>
      </c>
      <c r="U95" s="124">
        <f>U96+U113+U122</f>
        <v>4680</v>
      </c>
      <c r="V95" s="124">
        <f>V96+V113+V122</f>
        <v>6237</v>
      </c>
    </row>
    <row r="96" spans="1:22" ht="17.25" customHeight="1">
      <c r="A96" s="7"/>
      <c r="B96" s="7"/>
      <c r="C96" s="7"/>
      <c r="D96" s="296"/>
      <c r="E96" s="296"/>
      <c r="F96" s="19" t="s">
        <v>141</v>
      </c>
      <c r="G96" s="295" t="s">
        <v>142</v>
      </c>
      <c r="H96" s="295"/>
      <c r="I96" s="19">
        <v>87</v>
      </c>
      <c r="J96" s="122">
        <f>J97+J101</f>
        <v>5060</v>
      </c>
      <c r="K96" s="24"/>
      <c r="L96" s="122">
        <f>L97+L101</f>
        <v>4737</v>
      </c>
      <c r="M96" s="122">
        <f>M97+M101</f>
        <v>5909</v>
      </c>
      <c r="N96" s="122"/>
      <c r="O96" s="122">
        <f>O97+O101</f>
        <v>3566</v>
      </c>
      <c r="P96" s="122">
        <f>P97+P101</f>
        <v>5909</v>
      </c>
      <c r="Q96" s="22">
        <f t="shared" si="4"/>
        <v>124.74139750897193</v>
      </c>
      <c r="R96" s="22">
        <f t="shared" si="2"/>
        <v>100</v>
      </c>
      <c r="S96" s="122">
        <f>S97+S101</f>
        <v>1476.75</v>
      </c>
      <c r="T96" s="122">
        <v>2956</v>
      </c>
      <c r="U96" s="122">
        <f>U97+U101</f>
        <v>4431.75</v>
      </c>
      <c r="V96" s="122">
        <f>V97+V101</f>
        <v>5909</v>
      </c>
    </row>
    <row r="97" spans="1:22" ht="21" customHeight="1">
      <c r="A97" s="7"/>
      <c r="B97" s="7"/>
      <c r="C97" s="7"/>
      <c r="D97" s="296"/>
      <c r="E97" s="296"/>
      <c r="F97" s="19" t="s">
        <v>143</v>
      </c>
      <c r="G97" s="295" t="s">
        <v>144</v>
      </c>
      <c r="H97" s="295"/>
      <c r="I97" s="19">
        <v>88</v>
      </c>
      <c r="J97" s="122">
        <f>J98+J99</f>
        <v>4620</v>
      </c>
      <c r="K97" s="24"/>
      <c r="L97" s="122">
        <f>L98+L99</f>
        <v>4307</v>
      </c>
      <c r="M97" s="122">
        <f>M98+M99</f>
        <v>5455</v>
      </c>
      <c r="N97" s="122"/>
      <c r="O97" s="122">
        <f>O98+O99</f>
        <v>3311</v>
      </c>
      <c r="P97" s="122">
        <f>P98+P99</f>
        <v>5455</v>
      </c>
      <c r="Q97" s="22">
        <f t="shared" si="4"/>
        <v>126.65428372416996</v>
      </c>
      <c r="R97" s="22">
        <f t="shared" si="2"/>
        <v>100</v>
      </c>
      <c r="S97" s="122">
        <f>S98+S99</f>
        <v>1363.75</v>
      </c>
      <c r="T97" s="122">
        <f>T98+T99</f>
        <v>2727.5</v>
      </c>
      <c r="U97" s="122">
        <f>U98+U99</f>
        <v>4091.25</v>
      </c>
      <c r="V97" s="122">
        <f>V98+V99</f>
        <v>5455</v>
      </c>
    </row>
    <row r="98" spans="1:22" ht="18" customHeight="1">
      <c r="A98" s="7"/>
      <c r="B98" s="7"/>
      <c r="C98" s="7"/>
      <c r="D98" s="296"/>
      <c r="E98" s="296"/>
      <c r="F98" s="296"/>
      <c r="G98" s="295" t="s">
        <v>145</v>
      </c>
      <c r="H98" s="295"/>
      <c r="I98" s="19">
        <v>89</v>
      </c>
      <c r="J98" s="123">
        <v>3794</v>
      </c>
      <c r="K98" s="24"/>
      <c r="L98" s="130">
        <v>3579</v>
      </c>
      <c r="M98" s="130">
        <v>4356</v>
      </c>
      <c r="N98" s="24"/>
      <c r="O98" s="27">
        <v>2686</v>
      </c>
      <c r="P98" s="130">
        <v>4356</v>
      </c>
      <c r="Q98" s="22">
        <f t="shared" si="4"/>
        <v>121.70997485331098</v>
      </c>
      <c r="R98" s="22">
        <f t="shared" si="2"/>
        <v>100</v>
      </c>
      <c r="S98" s="135">
        <f>V98/4</f>
        <v>1089</v>
      </c>
      <c r="T98" s="135">
        <f>V98/2</f>
        <v>2178</v>
      </c>
      <c r="U98" s="135">
        <f>V98/4*3</f>
        <v>3267</v>
      </c>
      <c r="V98" s="130">
        <v>4356</v>
      </c>
    </row>
    <row r="99" spans="1:22" ht="16.5" customHeight="1">
      <c r="A99" s="7"/>
      <c r="B99" s="7"/>
      <c r="C99" s="7"/>
      <c r="D99" s="296"/>
      <c r="E99" s="296"/>
      <c r="F99" s="296"/>
      <c r="G99" s="295" t="s">
        <v>146</v>
      </c>
      <c r="H99" s="295"/>
      <c r="I99" s="19">
        <v>90</v>
      </c>
      <c r="J99" s="123">
        <v>826</v>
      </c>
      <c r="K99" s="24"/>
      <c r="L99" s="130">
        <v>728</v>
      </c>
      <c r="M99" s="130">
        <v>1099</v>
      </c>
      <c r="N99" s="24"/>
      <c r="O99" s="27">
        <v>625</v>
      </c>
      <c r="P99" s="130">
        <v>1099</v>
      </c>
      <c r="Q99" s="22">
        <f t="shared" si="4"/>
        <v>150.96153846153845</v>
      </c>
      <c r="R99" s="22">
        <f t="shared" si="2"/>
        <v>100</v>
      </c>
      <c r="S99" s="135">
        <f>V99/4</f>
        <v>274.75</v>
      </c>
      <c r="T99" s="135">
        <f>V99/2</f>
        <v>549.5</v>
      </c>
      <c r="U99" s="135">
        <f>V99/4*3</f>
        <v>824.25</v>
      </c>
      <c r="V99" s="130">
        <v>1099</v>
      </c>
    </row>
    <row r="100" spans="1:22" ht="15.75" customHeight="1">
      <c r="A100" s="7"/>
      <c r="B100" s="7"/>
      <c r="C100" s="7"/>
      <c r="D100" s="296"/>
      <c r="E100" s="296"/>
      <c r="F100" s="296"/>
      <c r="G100" s="295" t="s">
        <v>147</v>
      </c>
      <c r="H100" s="295"/>
      <c r="I100" s="19">
        <v>91</v>
      </c>
      <c r="J100" s="123"/>
      <c r="K100" s="24"/>
      <c r="L100" s="130"/>
      <c r="M100" s="130"/>
      <c r="N100" s="24"/>
      <c r="O100" s="27"/>
      <c r="P100" s="130"/>
      <c r="Q100" s="22"/>
      <c r="R100" s="22"/>
      <c r="S100" s="135"/>
      <c r="T100" s="135"/>
      <c r="U100" s="135"/>
      <c r="V100" s="130"/>
    </row>
    <row r="101" spans="1:22" ht="15.75" customHeight="1">
      <c r="A101" s="7"/>
      <c r="B101" s="7"/>
      <c r="C101" s="7"/>
      <c r="D101" s="296"/>
      <c r="E101" s="296"/>
      <c r="F101" s="19" t="s">
        <v>148</v>
      </c>
      <c r="G101" s="295" t="s">
        <v>149</v>
      </c>
      <c r="H101" s="295"/>
      <c r="I101" s="19">
        <v>92</v>
      </c>
      <c r="J101" s="121">
        <f>J102+J105+J106+J107+J108</f>
        <v>440</v>
      </c>
      <c r="K101" s="24"/>
      <c r="L101" s="121">
        <f>L102+L105+L106+L107+L108</f>
        <v>430</v>
      </c>
      <c r="M101" s="121">
        <f>M102+M105+M106+M107+M108</f>
        <v>454</v>
      </c>
      <c r="N101" s="121"/>
      <c r="O101" s="121">
        <f>O102+O105+O106+O107+O108</f>
        <v>255</v>
      </c>
      <c r="P101" s="121">
        <f>P102+P105+P106+P107+P108</f>
        <v>454</v>
      </c>
      <c r="Q101" s="22">
        <f>P101/L101*100</f>
        <v>105.58139534883722</v>
      </c>
      <c r="R101" s="22">
        <f t="shared" si="2"/>
        <v>100</v>
      </c>
      <c r="S101" s="136">
        <v>113</v>
      </c>
      <c r="T101" s="136">
        <v>228</v>
      </c>
      <c r="U101" s="136">
        <f>U102+U105+U106+U107+U108</f>
        <v>340.5</v>
      </c>
      <c r="V101" s="121">
        <f>V102+V105+V106+V107+V108</f>
        <v>454</v>
      </c>
    </row>
    <row r="102" spans="1:22" ht="12.75" customHeight="1">
      <c r="A102" s="7"/>
      <c r="B102" s="7"/>
      <c r="C102" s="7"/>
      <c r="D102" s="296"/>
      <c r="E102" s="296"/>
      <c r="F102" s="296"/>
      <c r="G102" s="295" t="s">
        <v>150</v>
      </c>
      <c r="H102" s="295"/>
      <c r="I102" s="19">
        <v>93</v>
      </c>
      <c r="J102" s="123"/>
      <c r="K102" s="24"/>
      <c r="L102" s="130"/>
      <c r="M102" s="130"/>
      <c r="N102" s="24"/>
      <c r="O102" s="27"/>
      <c r="P102" s="130"/>
      <c r="Q102" s="22"/>
      <c r="R102" s="22"/>
      <c r="S102" s="135"/>
      <c r="T102" s="135"/>
      <c r="U102" s="135"/>
      <c r="V102" s="130"/>
    </row>
    <row r="103" spans="1:22" ht="15.75">
      <c r="A103" s="7"/>
      <c r="B103" s="7"/>
      <c r="C103" s="7"/>
      <c r="D103" s="296"/>
      <c r="E103" s="296"/>
      <c r="F103" s="296"/>
      <c r="G103" s="30"/>
      <c r="H103" s="21" t="s">
        <v>151</v>
      </c>
      <c r="I103" s="19">
        <v>94</v>
      </c>
      <c r="J103" s="123"/>
      <c r="K103" s="24"/>
      <c r="L103" s="130"/>
      <c r="M103" s="130"/>
      <c r="N103" s="24"/>
      <c r="O103" s="27"/>
      <c r="P103" s="130"/>
      <c r="Q103" s="22"/>
      <c r="R103" s="22"/>
      <c r="S103" s="135"/>
      <c r="T103" s="135"/>
      <c r="U103" s="135"/>
      <c r="V103" s="130"/>
    </row>
    <row r="104" spans="1:22" ht="18" customHeight="1">
      <c r="A104" s="7"/>
      <c r="B104" s="7"/>
      <c r="C104" s="7"/>
      <c r="D104" s="296"/>
      <c r="E104" s="296"/>
      <c r="F104" s="296"/>
      <c r="G104" s="30"/>
      <c r="H104" s="21" t="s">
        <v>152</v>
      </c>
      <c r="I104" s="19">
        <v>95</v>
      </c>
      <c r="J104" s="123"/>
      <c r="K104" s="24"/>
      <c r="L104" s="130"/>
      <c r="M104" s="130"/>
      <c r="N104" s="24"/>
      <c r="O104" s="27"/>
      <c r="P104" s="130"/>
      <c r="Q104" s="22"/>
      <c r="R104" s="22"/>
      <c r="S104" s="135"/>
      <c r="T104" s="135"/>
      <c r="U104" s="135"/>
      <c r="V104" s="130"/>
    </row>
    <row r="105" spans="1:22" ht="15" customHeight="1">
      <c r="A105" s="7"/>
      <c r="B105" s="7"/>
      <c r="C105" s="7"/>
      <c r="D105" s="296"/>
      <c r="E105" s="296"/>
      <c r="F105" s="296"/>
      <c r="G105" s="295" t="s">
        <v>153</v>
      </c>
      <c r="H105" s="295"/>
      <c r="I105" s="19">
        <v>96</v>
      </c>
      <c r="J105" s="123">
        <v>360</v>
      </c>
      <c r="K105" s="24"/>
      <c r="L105" s="130">
        <v>351</v>
      </c>
      <c r="M105" s="130">
        <v>393</v>
      </c>
      <c r="N105" s="24"/>
      <c r="O105" s="27">
        <v>234</v>
      </c>
      <c r="P105" s="130">
        <v>393</v>
      </c>
      <c r="Q105" s="22">
        <f>P105/L105*100</f>
        <v>111.96581196581197</v>
      </c>
      <c r="R105" s="22">
        <f t="shared" si="2"/>
        <v>100</v>
      </c>
      <c r="S105" s="135">
        <f>V105/4</f>
        <v>98.25</v>
      </c>
      <c r="T105" s="135">
        <f>V105/2</f>
        <v>196.5</v>
      </c>
      <c r="U105" s="135">
        <f>V105/4*3</f>
        <v>294.75</v>
      </c>
      <c r="V105" s="130">
        <v>393</v>
      </c>
    </row>
    <row r="106" spans="1:22" ht="12.75" customHeight="1">
      <c r="A106" s="7"/>
      <c r="B106" s="7"/>
      <c r="C106" s="7"/>
      <c r="D106" s="296"/>
      <c r="E106" s="296"/>
      <c r="F106" s="296"/>
      <c r="G106" s="295" t="s">
        <v>154</v>
      </c>
      <c r="H106" s="295"/>
      <c r="I106" s="19">
        <v>97</v>
      </c>
      <c r="J106" s="123"/>
      <c r="K106" s="24"/>
      <c r="L106" s="130"/>
      <c r="M106" s="130"/>
      <c r="N106" s="24"/>
      <c r="O106" s="27"/>
      <c r="P106" s="130"/>
      <c r="Q106" s="22"/>
      <c r="R106" s="22"/>
      <c r="S106" s="135"/>
      <c r="T106" s="135"/>
      <c r="U106" s="135"/>
      <c r="V106" s="130"/>
    </row>
    <row r="107" spans="1:22" ht="15" customHeight="1">
      <c r="A107" s="7"/>
      <c r="B107" s="7"/>
      <c r="C107" s="7"/>
      <c r="D107" s="296"/>
      <c r="E107" s="296"/>
      <c r="F107" s="296"/>
      <c r="G107" s="295" t="s">
        <v>155</v>
      </c>
      <c r="H107" s="295"/>
      <c r="I107" s="19">
        <v>98</v>
      </c>
      <c r="J107" s="123"/>
      <c r="K107" s="24"/>
      <c r="L107" s="130"/>
      <c r="M107" s="130"/>
      <c r="N107" s="24"/>
      <c r="O107" s="27"/>
      <c r="P107" s="130"/>
      <c r="Q107" s="22"/>
      <c r="R107" s="22"/>
      <c r="S107" s="135"/>
      <c r="T107" s="135"/>
      <c r="U107" s="135"/>
      <c r="V107" s="130"/>
    </row>
    <row r="108" spans="1:22" ht="15.75" customHeight="1">
      <c r="A108" s="7"/>
      <c r="B108" s="7"/>
      <c r="C108" s="7"/>
      <c r="D108" s="296"/>
      <c r="E108" s="296"/>
      <c r="F108" s="296"/>
      <c r="G108" s="295" t="s">
        <v>156</v>
      </c>
      <c r="H108" s="295"/>
      <c r="I108" s="19">
        <v>99</v>
      </c>
      <c r="J108" s="123">
        <v>80</v>
      </c>
      <c r="K108" s="24"/>
      <c r="L108" s="130">
        <v>79</v>
      </c>
      <c r="M108" s="130">
        <v>61</v>
      </c>
      <c r="N108" s="24"/>
      <c r="O108" s="27">
        <v>21</v>
      </c>
      <c r="P108" s="130">
        <v>61</v>
      </c>
      <c r="Q108" s="22">
        <f>P108/L108*100</f>
        <v>77.21518987341773</v>
      </c>
      <c r="R108" s="22">
        <f t="shared" si="2"/>
        <v>100</v>
      </c>
      <c r="S108" s="135">
        <f>V108/4</f>
        <v>15.25</v>
      </c>
      <c r="T108" s="135">
        <f>V108/2</f>
        <v>30.5</v>
      </c>
      <c r="U108" s="135">
        <f>V108/4*3</f>
        <v>45.75</v>
      </c>
      <c r="V108" s="130">
        <v>61</v>
      </c>
    </row>
    <row r="109" spans="1:22" ht="16.5" customHeight="1">
      <c r="A109" s="7"/>
      <c r="B109" s="7"/>
      <c r="C109" s="7"/>
      <c r="D109" s="296"/>
      <c r="E109" s="296"/>
      <c r="F109" s="19" t="s">
        <v>157</v>
      </c>
      <c r="G109" s="295" t="s">
        <v>158</v>
      </c>
      <c r="H109" s="295"/>
      <c r="I109" s="19">
        <v>100</v>
      </c>
      <c r="J109" s="122"/>
      <c r="K109" s="24"/>
      <c r="L109" s="130"/>
      <c r="M109" s="130"/>
      <c r="N109" s="24"/>
      <c r="O109" s="27"/>
      <c r="P109" s="130"/>
      <c r="Q109" s="22"/>
      <c r="R109" s="22"/>
      <c r="S109" s="135"/>
      <c r="T109" s="135"/>
      <c r="U109" s="135"/>
      <c r="V109" s="130"/>
    </row>
    <row r="110" spans="1:22" ht="15" customHeight="1">
      <c r="A110" s="7"/>
      <c r="B110" s="7"/>
      <c r="C110" s="7"/>
      <c r="D110" s="296"/>
      <c r="E110" s="296"/>
      <c r="F110" s="296"/>
      <c r="G110" s="295" t="s">
        <v>159</v>
      </c>
      <c r="H110" s="295"/>
      <c r="I110" s="19">
        <v>101</v>
      </c>
      <c r="J110" s="123"/>
      <c r="K110" s="24"/>
      <c r="L110" s="130"/>
      <c r="M110" s="130"/>
      <c r="N110" s="24"/>
      <c r="O110" s="27"/>
      <c r="P110" s="130"/>
      <c r="Q110" s="22"/>
      <c r="R110" s="22"/>
      <c r="S110" s="135"/>
      <c r="T110" s="135"/>
      <c r="U110" s="135"/>
      <c r="V110" s="130"/>
    </row>
    <row r="111" spans="1:22" ht="17.25" customHeight="1">
      <c r="A111" s="7"/>
      <c r="B111" s="7"/>
      <c r="C111" s="7"/>
      <c r="D111" s="296"/>
      <c r="E111" s="296"/>
      <c r="F111" s="296"/>
      <c r="G111" s="295" t="s">
        <v>160</v>
      </c>
      <c r="H111" s="295"/>
      <c r="I111" s="19">
        <v>102</v>
      </c>
      <c r="J111" s="123"/>
      <c r="K111" s="24"/>
      <c r="L111" s="130"/>
      <c r="M111" s="130"/>
      <c r="N111" s="24"/>
      <c r="O111" s="27"/>
      <c r="P111" s="130"/>
      <c r="Q111" s="22"/>
      <c r="R111" s="22"/>
      <c r="S111" s="135"/>
      <c r="T111" s="135"/>
      <c r="U111" s="135"/>
      <c r="V111" s="130"/>
    </row>
    <row r="112" spans="1:22" ht="13.5" customHeight="1">
      <c r="A112" s="7"/>
      <c r="B112" s="7"/>
      <c r="C112" s="7"/>
      <c r="D112" s="296"/>
      <c r="E112" s="296"/>
      <c r="F112" s="296"/>
      <c r="G112" s="295" t="s">
        <v>161</v>
      </c>
      <c r="H112" s="295"/>
      <c r="I112" s="19">
        <v>103</v>
      </c>
      <c r="J112" s="123"/>
      <c r="K112" s="24"/>
      <c r="L112" s="130"/>
      <c r="M112" s="130"/>
      <c r="N112" s="24"/>
      <c r="O112" s="27"/>
      <c r="P112" s="130"/>
      <c r="Q112" s="22"/>
      <c r="R112" s="22"/>
      <c r="S112" s="135"/>
      <c r="T112" s="135"/>
      <c r="U112" s="135"/>
      <c r="V112" s="130"/>
    </row>
    <row r="113" spans="1:22" ht="18" customHeight="1">
      <c r="A113" s="7"/>
      <c r="B113" s="7"/>
      <c r="C113" s="7"/>
      <c r="D113" s="296"/>
      <c r="E113" s="296"/>
      <c r="F113" s="19" t="s">
        <v>162</v>
      </c>
      <c r="G113" s="295" t="s">
        <v>163</v>
      </c>
      <c r="H113" s="295"/>
      <c r="I113" s="19">
        <v>104</v>
      </c>
      <c r="J113" s="123">
        <f>J114</f>
        <v>183</v>
      </c>
      <c r="K113" s="24"/>
      <c r="L113" s="123">
        <f aca="true" t="shared" si="5" ref="L113:O114">L114</f>
        <v>183</v>
      </c>
      <c r="M113" s="123">
        <f t="shared" si="5"/>
        <v>201</v>
      </c>
      <c r="N113" s="123"/>
      <c r="O113" s="123">
        <f t="shared" si="5"/>
        <v>134</v>
      </c>
      <c r="P113" s="123">
        <f>P114</f>
        <v>201</v>
      </c>
      <c r="Q113" s="22">
        <f>P113/L113*100</f>
        <v>109.8360655737705</v>
      </c>
      <c r="R113" s="22">
        <f t="shared" si="2"/>
        <v>100</v>
      </c>
      <c r="S113" s="123">
        <f aca="true" t="shared" si="6" ref="S113:V114">S114</f>
        <v>51</v>
      </c>
      <c r="T113" s="123">
        <f t="shared" si="6"/>
        <v>102</v>
      </c>
      <c r="U113" s="123">
        <f t="shared" si="6"/>
        <v>153</v>
      </c>
      <c r="V113" s="123">
        <f t="shared" si="6"/>
        <v>201</v>
      </c>
    </row>
    <row r="114" spans="1:22" ht="16.5" customHeight="1">
      <c r="A114" s="7"/>
      <c r="B114" s="7"/>
      <c r="C114" s="7"/>
      <c r="D114" s="296"/>
      <c r="E114" s="296"/>
      <c r="F114" s="296"/>
      <c r="G114" s="295" t="s">
        <v>164</v>
      </c>
      <c r="H114" s="295"/>
      <c r="I114" s="19">
        <v>105</v>
      </c>
      <c r="J114" s="123">
        <f>J115</f>
        <v>183</v>
      </c>
      <c r="K114" s="24"/>
      <c r="L114" s="123">
        <f t="shared" si="5"/>
        <v>183</v>
      </c>
      <c r="M114" s="123">
        <f t="shared" si="5"/>
        <v>201</v>
      </c>
      <c r="N114" s="123"/>
      <c r="O114" s="123">
        <f t="shared" si="5"/>
        <v>134</v>
      </c>
      <c r="P114" s="123">
        <f>P115</f>
        <v>201</v>
      </c>
      <c r="Q114" s="22">
        <f>P114/L114*100</f>
        <v>109.8360655737705</v>
      </c>
      <c r="R114" s="22">
        <f t="shared" si="2"/>
        <v>100</v>
      </c>
      <c r="S114" s="123">
        <f t="shared" si="6"/>
        <v>51</v>
      </c>
      <c r="T114" s="123">
        <f t="shared" si="6"/>
        <v>102</v>
      </c>
      <c r="U114" s="123">
        <f t="shared" si="6"/>
        <v>153</v>
      </c>
      <c r="V114" s="123">
        <f t="shared" si="6"/>
        <v>201</v>
      </c>
    </row>
    <row r="115" spans="1:22" ht="15.75">
      <c r="A115" s="7"/>
      <c r="B115" s="7"/>
      <c r="C115" s="7"/>
      <c r="D115" s="296"/>
      <c r="E115" s="296"/>
      <c r="F115" s="296"/>
      <c r="G115" s="30"/>
      <c r="H115" s="21" t="s">
        <v>165</v>
      </c>
      <c r="I115" s="19">
        <v>106</v>
      </c>
      <c r="J115" s="123">
        <v>183</v>
      </c>
      <c r="K115" s="24"/>
      <c r="L115" s="130">
        <v>183</v>
      </c>
      <c r="M115" s="130">
        <v>201</v>
      </c>
      <c r="N115" s="24"/>
      <c r="O115" s="27">
        <v>134</v>
      </c>
      <c r="P115" s="130">
        <v>201</v>
      </c>
      <c r="Q115" s="22">
        <f>P115/L115*100</f>
        <v>109.8360655737705</v>
      </c>
      <c r="R115" s="22">
        <f t="shared" si="2"/>
        <v>100</v>
      </c>
      <c r="S115" s="135">
        <v>51</v>
      </c>
      <c r="T115" s="135">
        <v>102</v>
      </c>
      <c r="U115" s="135">
        <v>153</v>
      </c>
      <c r="V115" s="130">
        <v>201</v>
      </c>
    </row>
    <row r="116" spans="1:22" ht="15.75">
      <c r="A116" s="7"/>
      <c r="B116" s="7"/>
      <c r="C116" s="7"/>
      <c r="D116" s="296"/>
      <c r="E116" s="296"/>
      <c r="F116" s="296"/>
      <c r="G116" s="30"/>
      <c r="H116" s="21" t="s">
        <v>166</v>
      </c>
      <c r="I116" s="19">
        <v>107</v>
      </c>
      <c r="J116" s="123"/>
      <c r="K116" s="24"/>
      <c r="L116" s="130"/>
      <c r="M116" s="130"/>
      <c r="N116" s="24"/>
      <c r="O116" s="27"/>
      <c r="P116" s="130"/>
      <c r="Q116" s="22"/>
      <c r="R116" s="22"/>
      <c r="S116" s="135"/>
      <c r="T116" s="135"/>
      <c r="U116" s="135"/>
      <c r="V116" s="130"/>
    </row>
    <row r="117" spans="1:22" ht="12.75" customHeight="1">
      <c r="A117" s="7"/>
      <c r="B117" s="7"/>
      <c r="C117" s="7"/>
      <c r="D117" s="296"/>
      <c r="E117" s="296"/>
      <c r="F117" s="296"/>
      <c r="G117" s="295" t="s">
        <v>167</v>
      </c>
      <c r="H117" s="295"/>
      <c r="I117" s="19">
        <v>108</v>
      </c>
      <c r="J117" s="123"/>
      <c r="K117" s="24"/>
      <c r="L117" s="130"/>
      <c r="M117" s="130"/>
      <c r="N117" s="24"/>
      <c r="O117" s="27"/>
      <c r="P117" s="130"/>
      <c r="Q117" s="22"/>
      <c r="R117" s="22"/>
      <c r="S117" s="135"/>
      <c r="T117" s="135"/>
      <c r="U117" s="135"/>
      <c r="V117" s="130"/>
    </row>
    <row r="118" spans="1:22" ht="15.75">
      <c r="A118" s="7"/>
      <c r="B118" s="7"/>
      <c r="C118" s="7"/>
      <c r="D118" s="296"/>
      <c r="E118" s="296"/>
      <c r="F118" s="296"/>
      <c r="G118" s="30"/>
      <c r="H118" s="21" t="s">
        <v>165</v>
      </c>
      <c r="I118" s="19">
        <v>109</v>
      </c>
      <c r="J118" s="123"/>
      <c r="K118" s="24"/>
      <c r="L118" s="130"/>
      <c r="M118" s="130"/>
      <c r="N118" s="24"/>
      <c r="O118" s="27"/>
      <c r="P118" s="130"/>
      <c r="Q118" s="22"/>
      <c r="R118" s="22"/>
      <c r="S118" s="135"/>
      <c r="T118" s="135"/>
      <c r="U118" s="135"/>
      <c r="V118" s="130"/>
    </row>
    <row r="119" spans="1:22" ht="15.75">
      <c r="A119" s="7"/>
      <c r="B119" s="7"/>
      <c r="C119" s="7"/>
      <c r="D119" s="296"/>
      <c r="E119" s="296"/>
      <c r="F119" s="296"/>
      <c r="G119" s="30"/>
      <c r="H119" s="21" t="s">
        <v>166</v>
      </c>
      <c r="I119" s="19">
        <v>110</v>
      </c>
      <c r="J119" s="123"/>
      <c r="K119" s="24"/>
      <c r="L119" s="130"/>
      <c r="M119" s="130"/>
      <c r="N119" s="24"/>
      <c r="O119" s="27"/>
      <c r="P119" s="130"/>
      <c r="Q119" s="22"/>
      <c r="R119" s="22"/>
      <c r="S119" s="135"/>
      <c r="T119" s="135"/>
      <c r="U119" s="135"/>
      <c r="V119" s="130"/>
    </row>
    <row r="120" spans="1:22" ht="15.75" customHeight="1">
      <c r="A120" s="7"/>
      <c r="B120" s="7"/>
      <c r="C120" s="7"/>
      <c r="D120" s="296"/>
      <c r="E120" s="296"/>
      <c r="F120" s="296"/>
      <c r="G120" s="295" t="s">
        <v>168</v>
      </c>
      <c r="H120" s="295"/>
      <c r="I120" s="19">
        <v>111</v>
      </c>
      <c r="J120" s="123"/>
      <c r="K120" s="24"/>
      <c r="L120" s="130"/>
      <c r="M120" s="130"/>
      <c r="N120" s="24"/>
      <c r="O120" s="27"/>
      <c r="P120" s="130"/>
      <c r="Q120" s="22"/>
      <c r="R120" s="22"/>
      <c r="S120" s="135"/>
      <c r="T120" s="135"/>
      <c r="U120" s="135"/>
      <c r="V120" s="130"/>
    </row>
    <row r="121" spans="1:22" ht="15.75" customHeight="1">
      <c r="A121" s="7"/>
      <c r="B121" s="7"/>
      <c r="C121" s="7"/>
      <c r="D121" s="296"/>
      <c r="E121" s="296"/>
      <c r="F121" s="20"/>
      <c r="G121" s="295" t="s">
        <v>169</v>
      </c>
      <c r="H121" s="295"/>
      <c r="I121" s="19">
        <v>112</v>
      </c>
      <c r="J121" s="123"/>
      <c r="K121" s="24"/>
      <c r="L121" s="130"/>
      <c r="M121" s="130"/>
      <c r="N121" s="24"/>
      <c r="O121" s="27"/>
      <c r="P121" s="130"/>
      <c r="Q121" s="22"/>
      <c r="R121" s="22"/>
      <c r="S121" s="135"/>
      <c r="T121" s="135"/>
      <c r="U121" s="135"/>
      <c r="V121" s="130"/>
    </row>
    <row r="122" spans="1:22" ht="18" customHeight="1">
      <c r="A122" s="7"/>
      <c r="B122" s="7"/>
      <c r="C122" s="7"/>
      <c r="D122" s="296"/>
      <c r="E122" s="296"/>
      <c r="F122" s="19" t="s">
        <v>170</v>
      </c>
      <c r="G122" s="295" t="s">
        <v>272</v>
      </c>
      <c r="H122" s="295"/>
      <c r="I122" s="19">
        <v>113</v>
      </c>
      <c r="J122" s="122">
        <v>112</v>
      </c>
      <c r="K122" s="24"/>
      <c r="L122" s="130">
        <v>101</v>
      </c>
      <c r="M122" s="130">
        <v>127</v>
      </c>
      <c r="N122" s="24"/>
      <c r="O122" s="27">
        <v>77</v>
      </c>
      <c r="P122" s="130">
        <v>127</v>
      </c>
      <c r="Q122" s="22">
        <f>P122/L122*100</f>
        <v>125.74257425742574</v>
      </c>
      <c r="R122" s="22">
        <f t="shared" si="2"/>
        <v>100</v>
      </c>
      <c r="S122" s="135">
        <f>V122/4</f>
        <v>31.75</v>
      </c>
      <c r="T122" s="135">
        <f>V122/2</f>
        <v>63.5</v>
      </c>
      <c r="U122" s="135">
        <f>V122/4*3</f>
        <v>95.25</v>
      </c>
      <c r="V122" s="130">
        <v>127</v>
      </c>
    </row>
    <row r="123" spans="1:22" ht="19.5" customHeight="1">
      <c r="A123" s="7"/>
      <c r="B123" s="7"/>
      <c r="C123" s="7"/>
      <c r="D123" s="296"/>
      <c r="E123" s="296"/>
      <c r="F123" s="295" t="s">
        <v>171</v>
      </c>
      <c r="G123" s="295"/>
      <c r="H123" s="295"/>
      <c r="I123" s="19">
        <v>114</v>
      </c>
      <c r="J123" s="124">
        <f>J124+J129+J130+J131</f>
        <v>94</v>
      </c>
      <c r="K123" s="141"/>
      <c r="L123" s="124">
        <f>L124+L129+L130+L131</f>
        <v>82</v>
      </c>
      <c r="M123" s="124">
        <f>M124+M129+M130+M131</f>
        <v>146</v>
      </c>
      <c r="N123" s="124"/>
      <c r="O123" s="124">
        <f>O124+O129+O130+O131</f>
        <v>94</v>
      </c>
      <c r="P123" s="124">
        <f>P124+P129+P130+P131</f>
        <v>146</v>
      </c>
      <c r="Q123" s="143">
        <f>P123/L123*100</f>
        <v>178.0487804878049</v>
      </c>
      <c r="R123" s="143">
        <f t="shared" si="2"/>
        <v>100</v>
      </c>
      <c r="S123" s="124">
        <f>S124+S129+S130+S131</f>
        <v>35</v>
      </c>
      <c r="T123" s="124">
        <f>T124+T129+T130+T131</f>
        <v>86</v>
      </c>
      <c r="U123" s="124">
        <f>U124+U129+U130+U131</f>
        <v>118</v>
      </c>
      <c r="V123" s="124">
        <f>V124+V129+V130+V131</f>
        <v>146</v>
      </c>
    </row>
    <row r="124" spans="1:22" ht="15" customHeight="1">
      <c r="A124" s="7"/>
      <c r="B124" s="7"/>
      <c r="C124" s="7"/>
      <c r="D124" s="296"/>
      <c r="E124" s="296"/>
      <c r="F124" s="19" t="s">
        <v>15</v>
      </c>
      <c r="G124" s="295" t="s">
        <v>172</v>
      </c>
      <c r="H124" s="295"/>
      <c r="I124" s="19">
        <v>115</v>
      </c>
      <c r="J124" s="122">
        <f>J125+J126</f>
        <v>4</v>
      </c>
      <c r="K124" s="24"/>
      <c r="L124" s="122">
        <f>L125+L126</f>
        <v>1</v>
      </c>
      <c r="M124" s="122">
        <f>M125+M126</f>
        <v>6</v>
      </c>
      <c r="N124" s="122"/>
      <c r="O124" s="122">
        <f>O125+O126</f>
        <v>1</v>
      </c>
      <c r="P124" s="122">
        <f>P125+P126</f>
        <v>6</v>
      </c>
      <c r="Q124" s="22">
        <f>P124/L124*100</f>
        <v>600</v>
      </c>
      <c r="R124" s="22">
        <f t="shared" si="2"/>
        <v>100</v>
      </c>
      <c r="S124" s="122">
        <f>S125+S126</f>
        <v>2</v>
      </c>
      <c r="T124" s="122">
        <f>T125+T126</f>
        <v>6</v>
      </c>
      <c r="U124" s="122">
        <f>U125+U126</f>
        <v>6</v>
      </c>
      <c r="V124" s="122">
        <f>V125+V126</f>
        <v>6</v>
      </c>
    </row>
    <row r="125" spans="1:22" ht="16.5" customHeight="1">
      <c r="A125" s="7"/>
      <c r="B125" s="7"/>
      <c r="C125" s="7"/>
      <c r="D125" s="296"/>
      <c r="E125" s="296"/>
      <c r="F125" s="20"/>
      <c r="G125" s="295" t="s">
        <v>173</v>
      </c>
      <c r="H125" s="295"/>
      <c r="I125" s="19">
        <v>116</v>
      </c>
      <c r="J125" s="123">
        <v>2</v>
      </c>
      <c r="K125" s="24"/>
      <c r="L125" s="130">
        <v>1</v>
      </c>
      <c r="M125" s="130">
        <v>3</v>
      </c>
      <c r="N125" s="24"/>
      <c r="O125" s="27">
        <v>0</v>
      </c>
      <c r="P125" s="130">
        <v>3</v>
      </c>
      <c r="Q125" s="22">
        <f>P125/L125*100</f>
        <v>300</v>
      </c>
      <c r="R125" s="22">
        <f t="shared" si="2"/>
        <v>100</v>
      </c>
      <c r="S125" s="135">
        <v>1</v>
      </c>
      <c r="T125" s="135">
        <v>3</v>
      </c>
      <c r="U125" s="135">
        <v>3</v>
      </c>
      <c r="V125" s="130">
        <v>3</v>
      </c>
    </row>
    <row r="126" spans="1:22" ht="18" customHeight="1">
      <c r="A126" s="7"/>
      <c r="B126" s="7"/>
      <c r="C126" s="7"/>
      <c r="D126" s="296"/>
      <c r="E126" s="296"/>
      <c r="F126" s="20"/>
      <c r="G126" s="295" t="s">
        <v>174</v>
      </c>
      <c r="H126" s="295"/>
      <c r="I126" s="19">
        <v>117</v>
      </c>
      <c r="J126" s="123">
        <v>2</v>
      </c>
      <c r="K126" s="24"/>
      <c r="L126" s="130">
        <v>0</v>
      </c>
      <c r="M126" s="130">
        <v>3</v>
      </c>
      <c r="N126" s="24"/>
      <c r="O126" s="27">
        <v>1</v>
      </c>
      <c r="P126" s="130">
        <v>3</v>
      </c>
      <c r="Q126" s="22"/>
      <c r="R126" s="22">
        <f t="shared" si="2"/>
        <v>100</v>
      </c>
      <c r="S126" s="135">
        <v>1</v>
      </c>
      <c r="T126" s="135">
        <v>3</v>
      </c>
      <c r="U126" s="135">
        <v>3</v>
      </c>
      <c r="V126" s="130">
        <v>3</v>
      </c>
    </row>
    <row r="127" spans="1:22" ht="12.75" customHeight="1">
      <c r="A127" s="7"/>
      <c r="B127" s="7"/>
      <c r="C127" s="7"/>
      <c r="D127" s="296"/>
      <c r="E127" s="296"/>
      <c r="F127" s="19" t="s">
        <v>25</v>
      </c>
      <c r="G127" s="295" t="s">
        <v>175</v>
      </c>
      <c r="H127" s="295"/>
      <c r="I127" s="19">
        <v>118</v>
      </c>
      <c r="J127" s="123"/>
      <c r="K127" s="24"/>
      <c r="L127" s="130"/>
      <c r="M127" s="130"/>
      <c r="N127" s="24"/>
      <c r="O127" s="27"/>
      <c r="P127" s="130"/>
      <c r="Q127" s="22"/>
      <c r="R127" s="22"/>
      <c r="S127" s="135"/>
      <c r="T127" s="135"/>
      <c r="U127" s="135"/>
      <c r="V127" s="130"/>
    </row>
    <row r="128" spans="1:22" ht="12.75" customHeight="1">
      <c r="A128" s="7"/>
      <c r="B128" s="7"/>
      <c r="C128" s="7"/>
      <c r="D128" s="296"/>
      <c r="E128" s="296"/>
      <c r="F128" s="19" t="s">
        <v>27</v>
      </c>
      <c r="G128" s="295" t="s">
        <v>176</v>
      </c>
      <c r="H128" s="295"/>
      <c r="I128" s="19">
        <v>119</v>
      </c>
      <c r="J128" s="123"/>
      <c r="K128" s="24"/>
      <c r="L128" s="130"/>
      <c r="M128" s="130"/>
      <c r="N128" s="24"/>
      <c r="O128" s="27"/>
      <c r="P128" s="130"/>
      <c r="Q128" s="22"/>
      <c r="R128" s="22"/>
      <c r="S128" s="135"/>
      <c r="T128" s="135"/>
      <c r="U128" s="135"/>
      <c r="V128" s="130"/>
    </row>
    <row r="129" spans="1:22" ht="19.5" customHeight="1">
      <c r="A129" s="7"/>
      <c r="B129" s="7"/>
      <c r="C129" s="7"/>
      <c r="D129" s="296"/>
      <c r="E129" s="296"/>
      <c r="F129" s="19" t="s">
        <v>33</v>
      </c>
      <c r="G129" s="295" t="s">
        <v>132</v>
      </c>
      <c r="H129" s="295"/>
      <c r="I129" s="19">
        <v>120</v>
      </c>
      <c r="J129" s="123">
        <v>5</v>
      </c>
      <c r="K129" s="24"/>
      <c r="L129" s="130">
        <v>0</v>
      </c>
      <c r="M129" s="130">
        <v>20</v>
      </c>
      <c r="N129" s="24"/>
      <c r="O129" s="27">
        <v>14</v>
      </c>
      <c r="P129" s="130">
        <v>20</v>
      </c>
      <c r="Q129" s="22"/>
      <c r="R129" s="22">
        <f t="shared" si="2"/>
        <v>100</v>
      </c>
      <c r="S129" s="135">
        <v>1</v>
      </c>
      <c r="T129" s="135">
        <v>18</v>
      </c>
      <c r="U129" s="135">
        <v>19</v>
      </c>
      <c r="V129" s="130">
        <v>20</v>
      </c>
    </row>
    <row r="130" spans="1:22" ht="18" customHeight="1">
      <c r="A130" s="7"/>
      <c r="B130" s="7"/>
      <c r="C130" s="7"/>
      <c r="D130" s="296"/>
      <c r="E130" s="296"/>
      <c r="F130" s="19" t="s">
        <v>35</v>
      </c>
      <c r="G130" s="295" t="s">
        <v>177</v>
      </c>
      <c r="H130" s="295"/>
      <c r="I130" s="19">
        <v>121</v>
      </c>
      <c r="J130" s="123">
        <v>85</v>
      </c>
      <c r="K130" s="24"/>
      <c r="L130" s="130">
        <v>81</v>
      </c>
      <c r="M130" s="130">
        <v>120</v>
      </c>
      <c r="N130" s="24"/>
      <c r="O130" s="27">
        <v>79</v>
      </c>
      <c r="P130" s="130">
        <v>120</v>
      </c>
      <c r="Q130" s="22">
        <f>P130/L130*100</f>
        <v>148.14814814814815</v>
      </c>
      <c r="R130" s="22">
        <f t="shared" si="2"/>
        <v>100</v>
      </c>
      <c r="S130" s="135">
        <v>32</v>
      </c>
      <c r="T130" s="135">
        <v>62</v>
      </c>
      <c r="U130" s="135">
        <v>93</v>
      </c>
      <c r="V130" s="130">
        <v>120</v>
      </c>
    </row>
    <row r="131" spans="1:22" ht="16.5" customHeight="1">
      <c r="A131" s="7"/>
      <c r="B131" s="7"/>
      <c r="C131" s="7"/>
      <c r="D131" s="296"/>
      <c r="E131" s="296"/>
      <c r="F131" s="19" t="s">
        <v>37</v>
      </c>
      <c r="G131" s="295" t="s">
        <v>178</v>
      </c>
      <c r="H131" s="295"/>
      <c r="I131" s="19">
        <v>122</v>
      </c>
      <c r="J131" s="122">
        <f>J132-J136</f>
        <v>0</v>
      </c>
      <c r="K131" s="24"/>
      <c r="L131" s="122">
        <f>L132-L136</f>
        <v>0</v>
      </c>
      <c r="M131" s="122">
        <f>M132-M136</f>
        <v>0</v>
      </c>
      <c r="N131" s="122"/>
      <c r="O131" s="122">
        <f>O132-O136</f>
        <v>0</v>
      </c>
      <c r="P131" s="122">
        <f>P132-P136</f>
        <v>0</v>
      </c>
      <c r="Q131" s="23">
        <v>0</v>
      </c>
      <c r="R131" s="23">
        <v>0</v>
      </c>
      <c r="S131" s="122">
        <f>S132-S136</f>
        <v>0</v>
      </c>
      <c r="T131" s="122">
        <f>T132-T136</f>
        <v>0</v>
      </c>
      <c r="U131" s="122">
        <f>U132-U136</f>
        <v>0</v>
      </c>
      <c r="V131" s="122">
        <f>V132-V136</f>
        <v>0</v>
      </c>
    </row>
    <row r="132" spans="1:22" ht="15.75">
      <c r="A132" s="7"/>
      <c r="B132" s="7"/>
      <c r="C132" s="7"/>
      <c r="D132" s="296"/>
      <c r="E132" s="296"/>
      <c r="F132" s="296"/>
      <c r="G132" s="21" t="s">
        <v>39</v>
      </c>
      <c r="H132" s="21" t="s">
        <v>179</v>
      </c>
      <c r="I132" s="19">
        <v>123</v>
      </c>
      <c r="J132" s="123">
        <v>30</v>
      </c>
      <c r="K132" s="24"/>
      <c r="L132" s="130">
        <v>12</v>
      </c>
      <c r="M132" s="130">
        <v>30</v>
      </c>
      <c r="N132" s="24"/>
      <c r="O132" s="27">
        <v>0</v>
      </c>
      <c r="P132" s="130">
        <v>30</v>
      </c>
      <c r="Q132" s="22">
        <f>P132/L132*100</f>
        <v>250</v>
      </c>
      <c r="R132" s="22">
        <f t="shared" si="2"/>
        <v>100</v>
      </c>
      <c r="S132" s="135">
        <f>V135/4</f>
        <v>7.5</v>
      </c>
      <c r="T132" s="135">
        <f>V132/2</f>
        <v>15</v>
      </c>
      <c r="U132" s="135">
        <f>V132/4*3</f>
        <v>22.5</v>
      </c>
      <c r="V132" s="130">
        <v>30</v>
      </c>
    </row>
    <row r="133" spans="1:22" ht="15.75">
      <c r="A133" s="7"/>
      <c r="B133" s="7"/>
      <c r="C133" s="7"/>
      <c r="D133" s="296"/>
      <c r="E133" s="296"/>
      <c r="F133" s="296"/>
      <c r="G133" s="21" t="s">
        <v>180</v>
      </c>
      <c r="H133" s="21" t="s">
        <v>181</v>
      </c>
      <c r="I133" s="19">
        <v>124</v>
      </c>
      <c r="J133" s="123"/>
      <c r="K133" s="24"/>
      <c r="L133" s="130"/>
      <c r="M133" s="130"/>
      <c r="N133" s="24"/>
      <c r="O133" s="27"/>
      <c r="P133" s="130"/>
      <c r="Q133" s="22"/>
      <c r="R133" s="22"/>
      <c r="S133" s="135"/>
      <c r="T133" s="135"/>
      <c r="U133" s="135"/>
      <c r="V133" s="130"/>
    </row>
    <row r="134" spans="1:22" ht="15.75">
      <c r="A134" s="7"/>
      <c r="B134" s="7"/>
      <c r="C134" s="7"/>
      <c r="D134" s="296"/>
      <c r="E134" s="296"/>
      <c r="F134" s="296"/>
      <c r="G134" s="21" t="s">
        <v>182</v>
      </c>
      <c r="H134" s="21" t="s">
        <v>183</v>
      </c>
      <c r="I134" s="19">
        <v>125</v>
      </c>
      <c r="J134" s="123"/>
      <c r="K134" s="24"/>
      <c r="L134" s="130"/>
      <c r="M134" s="130"/>
      <c r="N134" s="24"/>
      <c r="O134" s="27"/>
      <c r="P134" s="130"/>
      <c r="Q134" s="22"/>
      <c r="R134" s="22"/>
      <c r="S134" s="135"/>
      <c r="T134" s="135"/>
      <c r="U134" s="135"/>
      <c r="V134" s="130"/>
    </row>
    <row r="135" spans="1:22" ht="15.75">
      <c r="A135" s="7"/>
      <c r="B135" s="7"/>
      <c r="C135" s="7"/>
      <c r="D135" s="296"/>
      <c r="E135" s="296"/>
      <c r="F135" s="296"/>
      <c r="G135" s="21" t="s">
        <v>41</v>
      </c>
      <c r="H135" s="21" t="s">
        <v>184</v>
      </c>
      <c r="I135" s="19">
        <v>126</v>
      </c>
      <c r="J135" s="123">
        <f>J136</f>
        <v>30</v>
      </c>
      <c r="K135" s="24"/>
      <c r="L135" s="123">
        <f>L136</f>
        <v>12</v>
      </c>
      <c r="M135" s="123">
        <f>M136</f>
        <v>30</v>
      </c>
      <c r="N135" s="123"/>
      <c r="O135" s="123">
        <f>O136</f>
        <v>0</v>
      </c>
      <c r="P135" s="123">
        <f>P136</f>
        <v>30</v>
      </c>
      <c r="Q135" s="22">
        <f>P135/L135*100</f>
        <v>250</v>
      </c>
      <c r="R135" s="22">
        <f t="shared" si="2"/>
        <v>100</v>
      </c>
      <c r="S135" s="123">
        <f>S136</f>
        <v>7.5</v>
      </c>
      <c r="T135" s="123">
        <f>T136</f>
        <v>15</v>
      </c>
      <c r="U135" s="123">
        <f>U136</f>
        <v>22.5</v>
      </c>
      <c r="V135" s="123">
        <f>V136</f>
        <v>30</v>
      </c>
    </row>
    <row r="136" spans="1:22" ht="15.75">
      <c r="A136" s="7"/>
      <c r="B136" s="7"/>
      <c r="C136" s="7"/>
      <c r="D136" s="296"/>
      <c r="E136" s="296"/>
      <c r="F136" s="296"/>
      <c r="G136" s="21" t="s">
        <v>185</v>
      </c>
      <c r="H136" s="21" t="s">
        <v>186</v>
      </c>
      <c r="I136" s="19">
        <v>127</v>
      </c>
      <c r="J136" s="122">
        <f>J139</f>
        <v>30</v>
      </c>
      <c r="K136" s="24"/>
      <c r="L136" s="122">
        <f>L139</f>
        <v>12</v>
      </c>
      <c r="M136" s="122">
        <f>M139</f>
        <v>30</v>
      </c>
      <c r="N136" s="122"/>
      <c r="O136" s="122">
        <f>O139</f>
        <v>0</v>
      </c>
      <c r="P136" s="122">
        <f>P139</f>
        <v>30</v>
      </c>
      <c r="Q136" s="22">
        <f>P136/L136*100</f>
        <v>250</v>
      </c>
      <c r="R136" s="22">
        <f t="shared" si="2"/>
        <v>100</v>
      </c>
      <c r="S136" s="122">
        <f>S139</f>
        <v>7.5</v>
      </c>
      <c r="T136" s="122">
        <f>T139</f>
        <v>15</v>
      </c>
      <c r="U136" s="122">
        <f>U139</f>
        <v>22.5</v>
      </c>
      <c r="V136" s="122">
        <f>V139</f>
        <v>30</v>
      </c>
    </row>
    <row r="137" spans="1:22" ht="15.75">
      <c r="A137" s="7"/>
      <c r="B137" s="7"/>
      <c r="C137" s="7"/>
      <c r="D137" s="296"/>
      <c r="E137" s="296"/>
      <c r="F137" s="296"/>
      <c r="G137" s="30"/>
      <c r="H137" s="21" t="s">
        <v>187</v>
      </c>
      <c r="I137" s="19">
        <v>128</v>
      </c>
      <c r="J137" s="123"/>
      <c r="K137" s="24"/>
      <c r="L137" s="130"/>
      <c r="M137" s="130"/>
      <c r="N137" s="24"/>
      <c r="O137" s="27"/>
      <c r="P137" s="130"/>
      <c r="Q137" s="22"/>
      <c r="R137" s="22"/>
      <c r="S137" s="135"/>
      <c r="T137" s="135"/>
      <c r="U137" s="135"/>
      <c r="V137" s="130"/>
    </row>
    <row r="138" spans="1:22" ht="15.75">
      <c r="A138" s="7"/>
      <c r="B138" s="7"/>
      <c r="C138" s="7"/>
      <c r="D138" s="296"/>
      <c r="E138" s="296"/>
      <c r="F138" s="296"/>
      <c r="G138" s="30"/>
      <c r="H138" s="21" t="s">
        <v>188</v>
      </c>
      <c r="I138" s="19">
        <v>129</v>
      </c>
      <c r="J138" s="123"/>
      <c r="K138" s="24"/>
      <c r="L138" s="130"/>
      <c r="M138" s="130"/>
      <c r="N138" s="24"/>
      <c r="O138" s="27"/>
      <c r="P138" s="130"/>
      <c r="Q138" s="22"/>
      <c r="R138" s="22"/>
      <c r="S138" s="135"/>
      <c r="T138" s="135"/>
      <c r="U138" s="135"/>
      <c r="V138" s="130"/>
    </row>
    <row r="139" spans="1:22" ht="15.75">
      <c r="A139" s="7"/>
      <c r="B139" s="7"/>
      <c r="C139" s="7"/>
      <c r="D139" s="296"/>
      <c r="E139" s="296"/>
      <c r="F139" s="296"/>
      <c r="G139" s="30"/>
      <c r="H139" s="21" t="s">
        <v>189</v>
      </c>
      <c r="I139" s="19">
        <v>130</v>
      </c>
      <c r="J139" s="123">
        <v>30</v>
      </c>
      <c r="K139" s="24"/>
      <c r="L139" s="130">
        <v>12</v>
      </c>
      <c r="M139" s="130">
        <v>30</v>
      </c>
      <c r="N139" s="24"/>
      <c r="O139" s="27">
        <v>0</v>
      </c>
      <c r="P139" s="130">
        <v>30</v>
      </c>
      <c r="Q139" s="22">
        <f>P139/L139*100</f>
        <v>250</v>
      </c>
      <c r="R139" s="22">
        <f>P139/M139*100</f>
        <v>100</v>
      </c>
      <c r="S139" s="135">
        <f>V139/4</f>
        <v>7.5</v>
      </c>
      <c r="T139" s="135">
        <f>V139/2</f>
        <v>15</v>
      </c>
      <c r="U139" s="135">
        <f>V139/4*3</f>
        <v>22.5</v>
      </c>
      <c r="V139" s="130">
        <v>30</v>
      </c>
    </row>
    <row r="140" spans="1:22" ht="12.75" customHeight="1">
      <c r="A140" s="7"/>
      <c r="B140" s="7"/>
      <c r="C140" s="7"/>
      <c r="D140" s="296"/>
      <c r="E140" s="19">
        <v>2</v>
      </c>
      <c r="F140" s="20"/>
      <c r="G140" s="295" t="s">
        <v>190</v>
      </c>
      <c r="H140" s="295"/>
      <c r="I140" s="19">
        <v>131</v>
      </c>
      <c r="J140" s="125"/>
      <c r="K140" s="24"/>
      <c r="L140" s="130"/>
      <c r="M140" s="130"/>
      <c r="N140" s="24"/>
      <c r="O140" s="24"/>
      <c r="P140" s="130"/>
      <c r="Q140" s="22"/>
      <c r="R140" s="22"/>
      <c r="S140" s="135"/>
      <c r="T140" s="135"/>
      <c r="U140" s="135"/>
      <c r="V140" s="130"/>
    </row>
    <row r="141" spans="1:22" ht="12.75" customHeight="1">
      <c r="A141" s="7"/>
      <c r="B141" s="7"/>
      <c r="C141" s="7"/>
      <c r="D141" s="296"/>
      <c r="E141" s="296"/>
      <c r="F141" s="19" t="s">
        <v>15</v>
      </c>
      <c r="G141" s="295" t="s">
        <v>191</v>
      </c>
      <c r="H141" s="295"/>
      <c r="I141" s="19">
        <v>132</v>
      </c>
      <c r="J141" s="125"/>
      <c r="K141" s="24"/>
      <c r="L141" s="130"/>
      <c r="M141" s="130"/>
      <c r="N141" s="24"/>
      <c r="O141" s="24"/>
      <c r="P141" s="130"/>
      <c r="Q141" s="22"/>
      <c r="R141" s="22"/>
      <c r="S141" s="135"/>
      <c r="T141" s="135"/>
      <c r="U141" s="135"/>
      <c r="V141" s="130"/>
    </row>
    <row r="142" spans="1:22" ht="15.75">
      <c r="A142" s="7"/>
      <c r="B142" s="7"/>
      <c r="C142" s="7"/>
      <c r="D142" s="296"/>
      <c r="E142" s="296"/>
      <c r="F142" s="20"/>
      <c r="G142" s="21" t="s">
        <v>17</v>
      </c>
      <c r="H142" s="21" t="s">
        <v>192</v>
      </c>
      <c r="I142" s="19">
        <v>133</v>
      </c>
      <c r="J142" s="125"/>
      <c r="K142" s="24"/>
      <c r="L142" s="130"/>
      <c r="M142" s="130"/>
      <c r="N142" s="24"/>
      <c r="O142" s="24"/>
      <c r="P142" s="130"/>
      <c r="Q142" s="22"/>
      <c r="R142" s="22"/>
      <c r="S142" s="135"/>
      <c r="T142" s="135"/>
      <c r="U142" s="135"/>
      <c r="V142" s="130"/>
    </row>
    <row r="143" spans="1:22" ht="15.75">
      <c r="A143" s="7"/>
      <c r="B143" s="7"/>
      <c r="C143" s="7"/>
      <c r="D143" s="296"/>
      <c r="E143" s="296"/>
      <c r="F143" s="20"/>
      <c r="G143" s="21" t="s">
        <v>19</v>
      </c>
      <c r="H143" s="21" t="s">
        <v>193</v>
      </c>
      <c r="I143" s="19">
        <v>134</v>
      </c>
      <c r="J143" s="125"/>
      <c r="K143" s="24"/>
      <c r="L143" s="130"/>
      <c r="M143" s="130"/>
      <c r="N143" s="24"/>
      <c r="O143" s="24"/>
      <c r="P143" s="130"/>
      <c r="Q143" s="22"/>
      <c r="R143" s="22"/>
      <c r="S143" s="135"/>
      <c r="T143" s="135"/>
      <c r="U143" s="135"/>
      <c r="V143" s="130"/>
    </row>
    <row r="144" spans="1:22" ht="12.75" customHeight="1">
      <c r="A144" s="7"/>
      <c r="B144" s="7"/>
      <c r="C144" s="7"/>
      <c r="D144" s="296"/>
      <c r="E144" s="296"/>
      <c r="F144" s="19" t="s">
        <v>25</v>
      </c>
      <c r="G144" s="295" t="s">
        <v>194</v>
      </c>
      <c r="H144" s="295"/>
      <c r="I144" s="19">
        <v>135</v>
      </c>
      <c r="J144" s="125"/>
      <c r="K144" s="24"/>
      <c r="L144" s="130"/>
      <c r="M144" s="130"/>
      <c r="N144" s="24"/>
      <c r="O144" s="24"/>
      <c r="P144" s="130"/>
      <c r="Q144" s="22"/>
      <c r="R144" s="22"/>
      <c r="S144" s="135"/>
      <c r="T144" s="135"/>
      <c r="U144" s="135"/>
      <c r="V144" s="130"/>
    </row>
    <row r="145" spans="1:22" ht="15.75">
      <c r="A145" s="7"/>
      <c r="B145" s="7"/>
      <c r="C145" s="7"/>
      <c r="D145" s="296"/>
      <c r="E145" s="296"/>
      <c r="F145" s="20"/>
      <c r="G145" s="21" t="s">
        <v>65</v>
      </c>
      <c r="H145" s="21" t="s">
        <v>192</v>
      </c>
      <c r="I145" s="19">
        <v>136</v>
      </c>
      <c r="J145" s="125"/>
      <c r="K145" s="24"/>
      <c r="L145" s="130"/>
      <c r="M145" s="130"/>
      <c r="N145" s="24"/>
      <c r="O145" s="24"/>
      <c r="P145" s="130"/>
      <c r="Q145" s="22"/>
      <c r="R145" s="22"/>
      <c r="S145" s="135"/>
      <c r="T145" s="135"/>
      <c r="U145" s="135"/>
      <c r="V145" s="130"/>
    </row>
    <row r="146" spans="1:22" ht="15.75">
      <c r="A146" s="7"/>
      <c r="B146" s="7"/>
      <c r="C146" s="7"/>
      <c r="D146" s="296"/>
      <c r="E146" s="296"/>
      <c r="F146" s="20"/>
      <c r="G146" s="21" t="s">
        <v>67</v>
      </c>
      <c r="H146" s="21" t="s">
        <v>193</v>
      </c>
      <c r="I146" s="19">
        <v>137</v>
      </c>
      <c r="J146" s="125"/>
      <c r="K146" s="24"/>
      <c r="L146" s="130"/>
      <c r="M146" s="130"/>
      <c r="N146" s="24"/>
      <c r="O146" s="24"/>
      <c r="P146" s="130"/>
      <c r="Q146" s="22"/>
      <c r="R146" s="22"/>
      <c r="S146" s="135"/>
      <c r="T146" s="135"/>
      <c r="U146" s="135"/>
      <c r="V146" s="130"/>
    </row>
    <row r="147" spans="1:22" ht="12.75" customHeight="1">
      <c r="A147" s="7"/>
      <c r="B147" s="7"/>
      <c r="C147" s="7"/>
      <c r="D147" s="296"/>
      <c r="E147" s="296"/>
      <c r="F147" s="19" t="s">
        <v>27</v>
      </c>
      <c r="G147" s="295" t="s">
        <v>195</v>
      </c>
      <c r="H147" s="295"/>
      <c r="I147" s="19">
        <v>138</v>
      </c>
      <c r="J147" s="125"/>
      <c r="K147" s="24"/>
      <c r="L147" s="130"/>
      <c r="M147" s="130"/>
      <c r="N147" s="24"/>
      <c r="O147" s="24"/>
      <c r="P147" s="130"/>
      <c r="Q147" s="22"/>
      <c r="R147" s="22"/>
      <c r="S147" s="135"/>
      <c r="T147" s="135"/>
      <c r="U147" s="135"/>
      <c r="V147" s="130"/>
    </row>
    <row r="148" spans="1:22" ht="12.75" customHeight="1">
      <c r="A148" s="7"/>
      <c r="B148" s="7"/>
      <c r="C148" s="7"/>
      <c r="D148" s="296"/>
      <c r="E148" s="19">
        <v>3</v>
      </c>
      <c r="F148" s="20"/>
      <c r="G148" s="295" t="s">
        <v>196</v>
      </c>
      <c r="H148" s="295"/>
      <c r="I148" s="19">
        <v>139</v>
      </c>
      <c r="J148" s="125"/>
      <c r="K148" s="24"/>
      <c r="L148" s="130"/>
      <c r="M148" s="130"/>
      <c r="N148" s="24"/>
      <c r="O148" s="24"/>
      <c r="P148" s="130"/>
      <c r="Q148" s="22"/>
      <c r="R148" s="22"/>
      <c r="S148" s="135"/>
      <c r="T148" s="135"/>
      <c r="U148" s="135"/>
      <c r="V148" s="130"/>
    </row>
    <row r="149" spans="1:22" ht="15.75">
      <c r="A149" s="7"/>
      <c r="B149" s="7"/>
      <c r="D149" s="31" t="s">
        <v>197</v>
      </c>
      <c r="E149" s="31"/>
      <c r="F149" s="31"/>
      <c r="G149" s="31" t="s">
        <v>273</v>
      </c>
      <c r="H149" s="31"/>
      <c r="I149" s="31">
        <v>140</v>
      </c>
      <c r="J149" s="126">
        <f>J9-J37</f>
        <v>72</v>
      </c>
      <c r="K149" s="32"/>
      <c r="L149" s="126">
        <f>L9-L37</f>
        <v>341</v>
      </c>
      <c r="M149" s="126">
        <f>M9-M37</f>
        <v>80</v>
      </c>
      <c r="N149" s="126"/>
      <c r="O149" s="126">
        <f>O9-O37</f>
        <v>833</v>
      </c>
      <c r="P149" s="126">
        <f>P9-P37</f>
        <v>370</v>
      </c>
      <c r="Q149" s="22">
        <f>P149/L149*100</f>
        <v>108.50439882697947</v>
      </c>
      <c r="R149" s="22">
        <f>P149/M149*100</f>
        <v>462.5</v>
      </c>
      <c r="S149" s="126">
        <f>S9-S37</f>
        <v>13.25</v>
      </c>
      <c r="T149" s="126">
        <f>T9-T37</f>
        <v>30</v>
      </c>
      <c r="U149" s="126">
        <f>U9-U37</f>
        <v>59.5</v>
      </c>
      <c r="V149" s="126">
        <f>V9-V37</f>
        <v>370</v>
      </c>
    </row>
    <row r="150" spans="1:22" ht="15.75">
      <c r="A150" s="7"/>
      <c r="B150" s="7"/>
      <c r="D150" s="35"/>
      <c r="E150" s="36"/>
      <c r="F150" s="36"/>
      <c r="G150" s="36"/>
      <c r="H150" s="36" t="s">
        <v>274</v>
      </c>
      <c r="I150" s="36">
        <v>141</v>
      </c>
      <c r="J150" s="127">
        <v>30</v>
      </c>
      <c r="K150" s="37"/>
      <c r="L150" s="131">
        <v>12</v>
      </c>
      <c r="M150" s="131">
        <v>30</v>
      </c>
      <c r="N150" s="38"/>
      <c r="O150" s="38"/>
      <c r="P150" s="131">
        <v>30</v>
      </c>
      <c r="Q150" s="22">
        <f>P150/L150*100</f>
        <v>250</v>
      </c>
      <c r="R150" s="22">
        <f>P150/M150*100</f>
        <v>100</v>
      </c>
      <c r="S150" s="138">
        <f>V150/4</f>
        <v>7.5</v>
      </c>
      <c r="T150" s="138">
        <f>V150/2</f>
        <v>15</v>
      </c>
      <c r="U150" s="138">
        <f>V150/4*3</f>
        <v>22.5</v>
      </c>
      <c r="V150" s="131">
        <v>30</v>
      </c>
    </row>
    <row r="151" spans="1:22" ht="15.75">
      <c r="A151" s="7"/>
      <c r="B151" s="7"/>
      <c r="D151" s="34"/>
      <c r="E151" s="34"/>
      <c r="F151" s="34"/>
      <c r="G151" s="34"/>
      <c r="H151" s="34" t="s">
        <v>275</v>
      </c>
      <c r="I151" s="31">
        <v>142</v>
      </c>
      <c r="J151" s="127">
        <v>30</v>
      </c>
      <c r="K151" s="32"/>
      <c r="L151" s="131">
        <v>12</v>
      </c>
      <c r="M151" s="131">
        <v>30</v>
      </c>
      <c r="N151" s="33"/>
      <c r="O151" s="33"/>
      <c r="P151" s="131">
        <v>30</v>
      </c>
      <c r="Q151" s="22">
        <f>P151/L151*100</f>
        <v>250</v>
      </c>
      <c r="R151" s="22">
        <f>P151/M151*100</f>
        <v>100</v>
      </c>
      <c r="S151" s="138">
        <f>V151/4</f>
        <v>7.5</v>
      </c>
      <c r="T151" s="138">
        <f>V151/2</f>
        <v>15</v>
      </c>
      <c r="U151" s="138">
        <f>V151/4*3</f>
        <v>22.5</v>
      </c>
      <c r="V151" s="131">
        <v>30</v>
      </c>
    </row>
    <row r="152" spans="4:22" ht="15.75">
      <c r="D152" s="39" t="s">
        <v>198</v>
      </c>
      <c r="E152" s="40"/>
      <c r="F152" s="40"/>
      <c r="G152" s="40" t="s">
        <v>199</v>
      </c>
      <c r="H152" s="40"/>
      <c r="I152" s="40">
        <v>143</v>
      </c>
      <c r="J152" s="126">
        <f>(J149-J150+J151)*16/100</f>
        <v>11.52</v>
      </c>
      <c r="K152" s="41"/>
      <c r="L152" s="126">
        <v>52</v>
      </c>
      <c r="M152" s="126">
        <v>12</v>
      </c>
      <c r="N152" s="42"/>
      <c r="O152" s="42"/>
      <c r="P152" s="126">
        <v>59</v>
      </c>
      <c r="Q152" s="22">
        <f>P152/L152*100</f>
        <v>113.46153846153845</v>
      </c>
      <c r="R152" s="22">
        <f>P152/M152*100</f>
        <v>491.6666666666667</v>
      </c>
      <c r="S152" s="126">
        <f>(S149-S150+S151)*16/100</f>
        <v>2.12</v>
      </c>
      <c r="T152" s="126">
        <f>(T149-T150+T151)*16/100</f>
        <v>4.8</v>
      </c>
      <c r="U152" s="126">
        <f>(U149-U150+U151)*16/100</f>
        <v>9.52</v>
      </c>
      <c r="V152" s="126">
        <v>59</v>
      </c>
    </row>
    <row r="153" spans="4:22" ht="15.75">
      <c r="D153" s="31" t="s">
        <v>200</v>
      </c>
      <c r="E153" s="31"/>
      <c r="F153" s="31"/>
      <c r="G153" s="31" t="s">
        <v>201</v>
      </c>
      <c r="H153" s="31"/>
      <c r="I153" s="31"/>
      <c r="J153" s="127"/>
      <c r="K153" s="31"/>
      <c r="L153" s="132"/>
      <c r="M153" s="132"/>
      <c r="N153" s="31"/>
      <c r="O153" s="31"/>
      <c r="P153" s="132"/>
      <c r="Q153" s="22"/>
      <c r="R153" s="22"/>
      <c r="S153" s="139"/>
      <c r="T153" s="139"/>
      <c r="U153" s="139"/>
      <c r="V153" s="132"/>
    </row>
    <row r="154" spans="4:22" ht="15.75">
      <c r="D154" s="31"/>
      <c r="E154" s="31">
        <v>1</v>
      </c>
      <c r="F154" s="31"/>
      <c r="G154" s="31" t="s">
        <v>276</v>
      </c>
      <c r="H154" s="31"/>
      <c r="I154" s="31">
        <v>144</v>
      </c>
      <c r="J154" s="126">
        <f>J10</f>
        <v>8499</v>
      </c>
      <c r="K154" s="31"/>
      <c r="L154" s="126">
        <f>L10</f>
        <v>8191</v>
      </c>
      <c r="M154" s="126">
        <f>M10</f>
        <v>9795</v>
      </c>
      <c r="N154" s="126"/>
      <c r="O154" s="126">
        <f>O10</f>
        <v>6550</v>
      </c>
      <c r="P154" s="126">
        <f>P10</f>
        <v>10085</v>
      </c>
      <c r="Q154" s="22">
        <f>P154/L154*100</f>
        <v>123.12293981198876</v>
      </c>
      <c r="R154" s="22">
        <f>P154/M154*100</f>
        <v>102.96069423175089</v>
      </c>
      <c r="S154" s="126">
        <f>S10</f>
        <v>2449</v>
      </c>
      <c r="T154" s="126">
        <f>T10</f>
        <v>5042.5</v>
      </c>
      <c r="U154" s="126">
        <f>U10</f>
        <v>7354.75</v>
      </c>
      <c r="V154" s="126">
        <f>V10</f>
        <v>10085</v>
      </c>
    </row>
    <row r="155" spans="4:22" ht="15.75">
      <c r="D155" s="31"/>
      <c r="E155" s="31"/>
      <c r="F155" s="31" t="s">
        <v>15</v>
      </c>
      <c r="G155" s="31" t="s">
        <v>277</v>
      </c>
      <c r="H155" s="31"/>
      <c r="I155" s="31">
        <v>145</v>
      </c>
      <c r="J155" s="127"/>
      <c r="K155" s="31"/>
      <c r="L155" s="132"/>
      <c r="M155" s="132"/>
      <c r="N155" s="31"/>
      <c r="O155" s="31"/>
      <c r="P155" s="132"/>
      <c r="Q155" s="22"/>
      <c r="R155" s="22"/>
      <c r="S155" s="139"/>
      <c r="T155" s="139"/>
      <c r="U155" s="139"/>
      <c r="V155" s="132"/>
    </row>
    <row r="156" spans="4:22" ht="15.75">
      <c r="D156" s="31"/>
      <c r="E156" s="31"/>
      <c r="F156" s="31" t="s">
        <v>25</v>
      </c>
      <c r="G156" s="31" t="s">
        <v>278</v>
      </c>
      <c r="H156" s="31"/>
      <c r="I156" s="31">
        <v>146</v>
      </c>
      <c r="J156" s="127"/>
      <c r="K156" s="31"/>
      <c r="L156" s="132"/>
      <c r="M156" s="132"/>
      <c r="N156" s="31"/>
      <c r="O156" s="31"/>
      <c r="P156" s="132"/>
      <c r="Q156" s="22"/>
      <c r="R156" s="22"/>
      <c r="S156" s="139"/>
      <c r="T156" s="139"/>
      <c r="U156" s="139"/>
      <c r="V156" s="132"/>
    </row>
    <row r="157" spans="4:22" ht="15.75">
      <c r="D157" s="31"/>
      <c r="E157" s="31">
        <v>2</v>
      </c>
      <c r="F157" s="31"/>
      <c r="G157" s="31" t="s">
        <v>279</v>
      </c>
      <c r="H157" s="31"/>
      <c r="I157" s="31">
        <v>147</v>
      </c>
      <c r="J157" s="126">
        <f>J96</f>
        <v>5060</v>
      </c>
      <c r="K157" s="31"/>
      <c r="L157" s="126">
        <f>L96</f>
        <v>4737</v>
      </c>
      <c r="M157" s="126">
        <f>M96</f>
        <v>5909</v>
      </c>
      <c r="N157" s="126"/>
      <c r="O157" s="126">
        <f>O96</f>
        <v>3566</v>
      </c>
      <c r="P157" s="126">
        <f>P96</f>
        <v>5909</v>
      </c>
      <c r="Q157" s="22">
        <f>P157/L157*100</f>
        <v>124.74139750897193</v>
      </c>
      <c r="R157" s="22">
        <f>P157/M157*100</f>
        <v>100</v>
      </c>
      <c r="S157" s="126">
        <f>S96</f>
        <v>1476.75</v>
      </c>
      <c r="T157" s="126">
        <f>T96</f>
        <v>2956</v>
      </c>
      <c r="U157" s="126">
        <f>U96</f>
        <v>4431.75</v>
      </c>
      <c r="V157" s="126">
        <f>V96</f>
        <v>5909</v>
      </c>
    </row>
    <row r="158" spans="4:22" ht="12" customHeight="1">
      <c r="D158" s="31"/>
      <c r="E158" s="35"/>
      <c r="F158" s="35" t="s">
        <v>15</v>
      </c>
      <c r="G158" s="35"/>
      <c r="H158" s="35"/>
      <c r="I158" s="35">
        <v>148</v>
      </c>
      <c r="J158" s="126"/>
      <c r="K158" s="35"/>
      <c r="L158" s="132"/>
      <c r="M158" s="132"/>
      <c r="N158" s="38"/>
      <c r="O158" s="38"/>
      <c r="P158" s="132"/>
      <c r="Q158" s="22"/>
      <c r="R158" s="22"/>
      <c r="S158" s="139"/>
      <c r="T158" s="139"/>
      <c r="U158" s="139"/>
      <c r="V158" s="132"/>
    </row>
    <row r="159" spans="4:22" ht="12.75" customHeight="1">
      <c r="D159" s="31"/>
      <c r="E159" s="31"/>
      <c r="F159" s="31" t="s">
        <v>25</v>
      </c>
      <c r="G159" s="31"/>
      <c r="H159" s="31"/>
      <c r="I159" s="31">
        <v>149</v>
      </c>
      <c r="J159" s="127"/>
      <c r="K159" s="31"/>
      <c r="L159" s="132"/>
      <c r="M159" s="132"/>
      <c r="N159" s="31"/>
      <c r="O159" s="31"/>
      <c r="P159" s="132"/>
      <c r="Q159" s="22"/>
      <c r="R159" s="22"/>
      <c r="S159" s="139"/>
      <c r="T159" s="139"/>
      <c r="U159" s="139"/>
      <c r="V159" s="132"/>
    </row>
    <row r="160" spans="4:22" ht="12" customHeight="1">
      <c r="D160" s="31"/>
      <c r="E160" s="31"/>
      <c r="F160" s="31" t="s">
        <v>27</v>
      </c>
      <c r="G160" s="31"/>
      <c r="H160" s="31"/>
      <c r="I160" s="31">
        <v>150</v>
      </c>
      <c r="J160" s="127"/>
      <c r="K160" s="31"/>
      <c r="L160" s="132"/>
      <c r="M160" s="132"/>
      <c r="N160" s="31"/>
      <c r="O160" s="31"/>
      <c r="P160" s="132"/>
      <c r="Q160" s="22"/>
      <c r="R160" s="22"/>
      <c r="S160" s="139"/>
      <c r="T160" s="139"/>
      <c r="U160" s="139"/>
      <c r="V160" s="132"/>
    </row>
    <row r="161" spans="4:22" ht="15.75">
      <c r="D161" s="31"/>
      <c r="E161" s="31">
        <v>3</v>
      </c>
      <c r="F161" s="31"/>
      <c r="G161" s="31" t="s">
        <v>280</v>
      </c>
      <c r="H161" s="31"/>
      <c r="I161" s="31">
        <v>151</v>
      </c>
      <c r="J161" s="126">
        <f>J97</f>
        <v>4620</v>
      </c>
      <c r="K161" s="31"/>
      <c r="L161" s="126">
        <f>L97</f>
        <v>4307</v>
      </c>
      <c r="M161" s="126">
        <f>M97</f>
        <v>5455</v>
      </c>
      <c r="N161" s="126"/>
      <c r="O161" s="126">
        <f>O97</f>
        <v>3311</v>
      </c>
      <c r="P161" s="126">
        <f>P97</f>
        <v>5455</v>
      </c>
      <c r="Q161" s="22">
        <f aca="true" t="shared" si="7" ref="Q161:Q167">P161/L161*100</f>
        <v>126.65428372416996</v>
      </c>
      <c r="R161" s="22">
        <f aca="true" t="shared" si="8" ref="R161:R167">P161/M161*100</f>
        <v>100</v>
      </c>
      <c r="S161" s="126">
        <f>S97</f>
        <v>1363.75</v>
      </c>
      <c r="T161" s="126">
        <f>T97</f>
        <v>2727.5</v>
      </c>
      <c r="U161" s="126">
        <f>U97</f>
        <v>4091.25</v>
      </c>
      <c r="V161" s="126">
        <f>V97</f>
        <v>5455</v>
      </c>
    </row>
    <row r="162" spans="4:22" ht="15.75">
      <c r="D162" s="31"/>
      <c r="E162" s="31">
        <v>4</v>
      </c>
      <c r="F162" s="31"/>
      <c r="G162" s="31" t="s">
        <v>202</v>
      </c>
      <c r="H162" s="31"/>
      <c r="I162" s="31">
        <v>152</v>
      </c>
      <c r="J162" s="127">
        <v>116</v>
      </c>
      <c r="K162" s="31"/>
      <c r="L162" s="130">
        <v>110</v>
      </c>
      <c r="M162" s="130">
        <v>116</v>
      </c>
      <c r="N162" s="31"/>
      <c r="O162" s="31">
        <v>105</v>
      </c>
      <c r="P162" s="130">
        <v>116</v>
      </c>
      <c r="Q162" s="22">
        <f t="shared" si="7"/>
        <v>105.45454545454544</v>
      </c>
      <c r="R162" s="22">
        <f t="shared" si="8"/>
        <v>100</v>
      </c>
      <c r="S162" s="130">
        <v>116</v>
      </c>
      <c r="T162" s="130">
        <v>116</v>
      </c>
      <c r="U162" s="130">
        <v>116</v>
      </c>
      <c r="V162" s="130">
        <v>116</v>
      </c>
    </row>
    <row r="163" spans="4:22" ht="15.75">
      <c r="D163" s="31"/>
      <c r="E163" s="31">
        <v>5</v>
      </c>
      <c r="F163" s="31"/>
      <c r="G163" s="31" t="s">
        <v>281</v>
      </c>
      <c r="H163" s="31"/>
      <c r="I163" s="31">
        <v>153</v>
      </c>
      <c r="J163" s="127">
        <v>115</v>
      </c>
      <c r="K163" s="31"/>
      <c r="L163" s="130">
        <v>109</v>
      </c>
      <c r="M163" s="130">
        <v>115</v>
      </c>
      <c r="N163" s="31"/>
      <c r="O163" s="31">
        <v>108</v>
      </c>
      <c r="P163" s="130">
        <v>115</v>
      </c>
      <c r="Q163" s="22">
        <f t="shared" si="7"/>
        <v>105.50458715596329</v>
      </c>
      <c r="R163" s="22">
        <f t="shared" si="8"/>
        <v>100</v>
      </c>
      <c r="S163" s="130">
        <v>115</v>
      </c>
      <c r="T163" s="130">
        <v>115</v>
      </c>
      <c r="U163" s="130">
        <v>115</v>
      </c>
      <c r="V163" s="130">
        <v>115</v>
      </c>
    </row>
    <row r="164" spans="4:22" ht="15.75">
      <c r="D164" s="31"/>
      <c r="E164" s="31">
        <v>6</v>
      </c>
      <c r="F164" s="31" t="s">
        <v>15</v>
      </c>
      <c r="G164" s="31" t="s">
        <v>282</v>
      </c>
      <c r="H164" s="31"/>
      <c r="I164" s="31">
        <v>154</v>
      </c>
      <c r="J164" s="121">
        <f>(J157-J102-J107)/J163/12*1000</f>
        <v>3666.6666666666665</v>
      </c>
      <c r="K164" s="247"/>
      <c r="L164" s="121">
        <f>(L157-L102-L107)/L163/12*1000</f>
        <v>3621.559633027523</v>
      </c>
      <c r="M164" s="137">
        <f>(M157-M102-M107)/M163/12*1000</f>
        <v>4281.884057971014</v>
      </c>
      <c r="N164" s="137"/>
      <c r="O164" s="137">
        <f>(O157-O102-O107)/O163/8*1000</f>
        <v>4127.314814814815</v>
      </c>
      <c r="P164" s="137">
        <f>(P157-P102-P107)/P163/12*1000</f>
        <v>4281.884057971014</v>
      </c>
      <c r="Q164" s="22">
        <f t="shared" si="7"/>
        <v>118.23315068241685</v>
      </c>
      <c r="R164" s="22">
        <f t="shared" si="8"/>
        <v>100</v>
      </c>
      <c r="S164" s="121"/>
      <c r="T164" s="121"/>
      <c r="U164" s="121"/>
      <c r="V164" s="137">
        <f>(V157-V102-V107)/V163/12*1000</f>
        <v>4281.884057971014</v>
      </c>
    </row>
    <row r="165" spans="4:22" ht="17.25" customHeight="1">
      <c r="D165" s="31"/>
      <c r="E165" s="31"/>
      <c r="F165" s="31" t="s">
        <v>283</v>
      </c>
      <c r="G165" s="31" t="s">
        <v>284</v>
      </c>
      <c r="H165" s="31"/>
      <c r="I165" s="31">
        <v>155</v>
      </c>
      <c r="J165" s="128">
        <v>3667.35</v>
      </c>
      <c r="K165" s="247"/>
      <c r="L165" s="121">
        <f>L164</f>
        <v>3621.559633027523</v>
      </c>
      <c r="M165" s="137">
        <v>3955.07</v>
      </c>
      <c r="N165" s="137"/>
      <c r="O165" s="137">
        <v>3812.09</v>
      </c>
      <c r="P165" s="137">
        <v>3955.07</v>
      </c>
      <c r="Q165" s="22">
        <f t="shared" si="7"/>
        <v>109.20902596580116</v>
      </c>
      <c r="R165" s="22">
        <f t="shared" si="8"/>
        <v>100</v>
      </c>
      <c r="S165" s="121"/>
      <c r="T165" s="121"/>
      <c r="U165" s="121"/>
      <c r="V165" s="137">
        <v>3955.07</v>
      </c>
    </row>
    <row r="166" spans="4:22" ht="15.75">
      <c r="D166" s="31"/>
      <c r="E166" s="31">
        <v>7</v>
      </c>
      <c r="F166" s="31" t="s">
        <v>15</v>
      </c>
      <c r="G166" s="31" t="s">
        <v>285</v>
      </c>
      <c r="H166" s="31"/>
      <c r="I166" s="31">
        <v>156</v>
      </c>
      <c r="J166" s="137">
        <f>J10/J163</f>
        <v>73.90434782608696</v>
      </c>
      <c r="K166" s="247"/>
      <c r="L166" s="137">
        <f>L10/L163</f>
        <v>75.14678899082568</v>
      </c>
      <c r="M166" s="137">
        <f>M10/M163</f>
        <v>85.17391304347827</v>
      </c>
      <c r="N166" s="137"/>
      <c r="O166" s="137">
        <f>O10/O163</f>
        <v>60.648148148148145</v>
      </c>
      <c r="P166" s="137">
        <f>P10/P163</f>
        <v>87.69565217391305</v>
      </c>
      <c r="Q166" s="22">
        <f t="shared" si="7"/>
        <v>116.69913425658068</v>
      </c>
      <c r="R166" s="22">
        <f t="shared" si="8"/>
        <v>102.96069423175089</v>
      </c>
      <c r="S166" s="129"/>
      <c r="T166" s="129"/>
      <c r="U166" s="129"/>
      <c r="V166" s="137">
        <f>V10/V163</f>
        <v>87.69565217391305</v>
      </c>
    </row>
    <row r="167" spans="4:22" ht="15.75">
      <c r="D167" s="31"/>
      <c r="E167" s="31"/>
      <c r="F167" s="31" t="s">
        <v>25</v>
      </c>
      <c r="G167" s="31" t="s">
        <v>286</v>
      </c>
      <c r="H167" s="31"/>
      <c r="I167" s="31">
        <v>157</v>
      </c>
      <c r="J167" s="128">
        <v>73.9</v>
      </c>
      <c r="K167" s="32"/>
      <c r="L167" s="133">
        <f>L166</f>
        <v>75.14678899082568</v>
      </c>
      <c r="M167" s="137">
        <f>M166</f>
        <v>85.17391304347827</v>
      </c>
      <c r="N167" s="137"/>
      <c r="O167" s="137">
        <f>O166</f>
        <v>60.648148148148145</v>
      </c>
      <c r="P167" s="133">
        <f>P166</f>
        <v>87.69565217391305</v>
      </c>
      <c r="Q167" s="22">
        <f t="shared" si="7"/>
        <v>116.69913425658068</v>
      </c>
      <c r="R167" s="22">
        <f t="shared" si="8"/>
        <v>102.96069423175089</v>
      </c>
      <c r="S167" s="133"/>
      <c r="T167" s="133"/>
      <c r="U167" s="133"/>
      <c r="V167" s="137">
        <f>V166</f>
        <v>87.69565217391305</v>
      </c>
    </row>
    <row r="168" spans="4:22" ht="15.75">
      <c r="D168" s="31"/>
      <c r="E168" s="31"/>
      <c r="F168" s="31" t="s">
        <v>27</v>
      </c>
      <c r="G168" s="31" t="s">
        <v>287</v>
      </c>
      <c r="H168" s="31"/>
      <c r="I168" s="31">
        <v>158</v>
      </c>
      <c r="J168" s="127"/>
      <c r="K168" s="31"/>
      <c r="L168" s="133"/>
      <c r="M168" s="133"/>
      <c r="N168" s="31"/>
      <c r="O168" s="31"/>
      <c r="P168" s="133"/>
      <c r="Q168" s="22"/>
      <c r="R168" s="22"/>
      <c r="S168" s="133"/>
      <c r="T168" s="133"/>
      <c r="U168" s="133"/>
      <c r="V168" s="133"/>
    </row>
    <row r="169" spans="4:22" ht="15.75">
      <c r="D169" s="31"/>
      <c r="E169" s="31"/>
      <c r="F169" s="31" t="s">
        <v>88</v>
      </c>
      <c r="G169" s="31" t="s">
        <v>288</v>
      </c>
      <c r="H169" s="31"/>
      <c r="I169" s="31">
        <v>159</v>
      </c>
      <c r="J169" s="127"/>
      <c r="K169" s="31"/>
      <c r="L169" s="133"/>
      <c r="M169" s="133"/>
      <c r="N169" s="31"/>
      <c r="O169" s="31"/>
      <c r="P169" s="133"/>
      <c r="Q169" s="22"/>
      <c r="R169" s="22"/>
      <c r="S169" s="133"/>
      <c r="T169" s="133"/>
      <c r="U169" s="133"/>
      <c r="V169" s="133"/>
    </row>
    <row r="170" spans="4:22" ht="15.75">
      <c r="D170" s="31"/>
      <c r="E170" s="31"/>
      <c r="F170" s="31"/>
      <c r="G170" s="31"/>
      <c r="H170" s="31" t="s">
        <v>289</v>
      </c>
      <c r="I170" s="31">
        <v>160</v>
      </c>
      <c r="J170" s="127"/>
      <c r="K170" s="31"/>
      <c r="L170" s="133"/>
      <c r="M170" s="133"/>
      <c r="N170" s="31"/>
      <c r="O170" s="31"/>
      <c r="P170" s="133"/>
      <c r="Q170" s="22"/>
      <c r="R170" s="22"/>
      <c r="S170" s="133"/>
      <c r="T170" s="133"/>
      <c r="U170" s="133"/>
      <c r="V170" s="133"/>
    </row>
    <row r="171" spans="4:22" ht="15.75">
      <c r="D171" s="31"/>
      <c r="E171" s="31"/>
      <c r="F171" s="31"/>
      <c r="G171" s="31"/>
      <c r="H171" s="31" t="s">
        <v>290</v>
      </c>
      <c r="I171" s="31">
        <v>161</v>
      </c>
      <c r="J171" s="127"/>
      <c r="K171" s="31"/>
      <c r="L171" s="133"/>
      <c r="M171" s="133"/>
      <c r="N171" s="31"/>
      <c r="O171" s="31"/>
      <c r="P171" s="133"/>
      <c r="Q171" s="22"/>
      <c r="R171" s="22"/>
      <c r="S171" s="133"/>
      <c r="T171" s="133"/>
      <c r="U171" s="133"/>
      <c r="V171" s="133"/>
    </row>
    <row r="172" spans="4:22" ht="15.75">
      <c r="D172" s="31"/>
      <c r="E172" s="31"/>
      <c r="F172" s="31"/>
      <c r="G172" s="31"/>
      <c r="H172" s="31" t="s">
        <v>291</v>
      </c>
      <c r="I172" s="31">
        <v>162</v>
      </c>
      <c r="J172" s="127"/>
      <c r="K172" s="31"/>
      <c r="L172" s="133"/>
      <c r="M172" s="133"/>
      <c r="N172" s="31"/>
      <c r="O172" s="31"/>
      <c r="P172" s="133"/>
      <c r="Q172" s="22"/>
      <c r="R172" s="22"/>
      <c r="S172" s="133"/>
      <c r="T172" s="133"/>
      <c r="U172" s="133"/>
      <c r="V172" s="133"/>
    </row>
    <row r="173" spans="4:22" ht="12.75" customHeight="1">
      <c r="D173" s="31"/>
      <c r="E173" s="31"/>
      <c r="F173" s="31"/>
      <c r="G173" s="31"/>
      <c r="H173" s="31" t="s">
        <v>292</v>
      </c>
      <c r="I173" s="31">
        <v>163</v>
      </c>
      <c r="J173" s="127"/>
      <c r="K173" s="31"/>
      <c r="L173" s="133"/>
      <c r="M173" s="133"/>
      <c r="N173" s="31"/>
      <c r="O173" s="31"/>
      <c r="P173" s="133"/>
      <c r="Q173" s="22"/>
      <c r="R173" s="22"/>
      <c r="S173" s="133"/>
      <c r="T173" s="133"/>
      <c r="U173" s="133"/>
      <c r="V173" s="133"/>
    </row>
    <row r="174" spans="4:22" ht="13.5" customHeight="1">
      <c r="D174" s="31"/>
      <c r="E174" s="31">
        <v>8</v>
      </c>
      <c r="F174" s="31"/>
      <c r="G174" s="31" t="s">
        <v>203</v>
      </c>
      <c r="H174" s="31"/>
      <c r="I174" s="31">
        <v>164</v>
      </c>
      <c r="J174" s="127">
        <v>31</v>
      </c>
      <c r="K174" s="31"/>
      <c r="L174" s="121">
        <v>31</v>
      </c>
      <c r="M174" s="121">
        <v>31</v>
      </c>
      <c r="N174" s="31"/>
      <c r="O174" s="31">
        <v>31</v>
      </c>
      <c r="P174" s="121">
        <v>31</v>
      </c>
      <c r="Q174" s="22">
        <f>P174/L174*100</f>
        <v>100</v>
      </c>
      <c r="R174" s="22">
        <f>P174/M174*100</f>
        <v>100</v>
      </c>
      <c r="S174" s="121">
        <v>31</v>
      </c>
      <c r="T174" s="121">
        <v>31</v>
      </c>
      <c r="U174" s="121">
        <v>31</v>
      </c>
      <c r="V174" s="121">
        <v>31</v>
      </c>
    </row>
    <row r="175" spans="4:22" ht="15.75">
      <c r="D175" s="31"/>
      <c r="E175" s="31">
        <v>9</v>
      </c>
      <c r="F175" s="31"/>
      <c r="G175" s="31" t="s">
        <v>293</v>
      </c>
      <c r="H175" s="31"/>
      <c r="I175" s="31">
        <v>165</v>
      </c>
      <c r="J175" s="121">
        <f>J176+J177+J178+J179+J180</f>
        <v>44</v>
      </c>
      <c r="K175" s="31"/>
      <c r="L175" s="121">
        <f>L176+L177+L178+L179+L180</f>
        <v>35</v>
      </c>
      <c r="M175" s="121">
        <f>M176+M177+M178+M179+M180</f>
        <v>40</v>
      </c>
      <c r="N175" s="121"/>
      <c r="O175" s="121">
        <f>O176+O177+O178+O179+O180</f>
        <v>41</v>
      </c>
      <c r="P175" s="121">
        <f>P176+P177+P178+P179+P180</f>
        <v>40</v>
      </c>
      <c r="Q175" s="22">
        <f>P175/L175*100</f>
        <v>114.28571428571428</v>
      </c>
      <c r="R175" s="22">
        <f>P175/M175*100</f>
        <v>100</v>
      </c>
      <c r="S175" s="121">
        <f>S176+S177+S178+S179+S180</f>
        <v>40</v>
      </c>
      <c r="T175" s="121">
        <f>T176+T177+T178+T179+T180</f>
        <v>40</v>
      </c>
      <c r="U175" s="121">
        <f>U176+U177+U178+U179+U180</f>
        <v>40</v>
      </c>
      <c r="V175" s="121">
        <f>V176+V177+V178+V179+V180</f>
        <v>40</v>
      </c>
    </row>
    <row r="176" spans="4:22" ht="15.75">
      <c r="D176" s="31"/>
      <c r="E176" s="31"/>
      <c r="F176" s="31"/>
      <c r="G176" s="31"/>
      <c r="H176" s="31" t="s">
        <v>294</v>
      </c>
      <c r="I176" s="31">
        <v>166</v>
      </c>
      <c r="J176" s="127"/>
      <c r="K176" s="31"/>
      <c r="L176" s="121"/>
      <c r="M176" s="130"/>
      <c r="N176" s="31"/>
      <c r="O176" s="31"/>
      <c r="P176" s="130"/>
      <c r="Q176" s="22"/>
      <c r="R176" s="22"/>
      <c r="S176" s="130"/>
      <c r="T176" s="130"/>
      <c r="U176" s="130"/>
      <c r="V176" s="130"/>
    </row>
    <row r="177" spans="4:22" ht="15.75">
      <c r="D177" s="31"/>
      <c r="E177" s="31"/>
      <c r="F177" s="31"/>
      <c r="G177" s="31"/>
      <c r="H177" s="31" t="s">
        <v>295</v>
      </c>
      <c r="I177" s="31">
        <v>167</v>
      </c>
      <c r="J177" s="127"/>
      <c r="K177" s="31"/>
      <c r="L177" s="121"/>
      <c r="M177" s="130"/>
      <c r="N177" s="31"/>
      <c r="O177" s="31"/>
      <c r="P177" s="130"/>
      <c r="Q177" s="22"/>
      <c r="R177" s="22"/>
      <c r="S177" s="130"/>
      <c r="T177" s="130"/>
      <c r="U177" s="130"/>
      <c r="V177" s="130"/>
    </row>
    <row r="178" spans="4:22" ht="15.75">
      <c r="D178" s="31"/>
      <c r="E178" s="31"/>
      <c r="F178" s="31"/>
      <c r="G178" s="31"/>
      <c r="H178" s="31" t="s">
        <v>296</v>
      </c>
      <c r="I178" s="31">
        <v>168</v>
      </c>
      <c r="J178" s="127"/>
      <c r="K178" s="31"/>
      <c r="L178" s="121"/>
      <c r="M178" s="130"/>
      <c r="N178" s="31"/>
      <c r="O178" s="31"/>
      <c r="P178" s="130"/>
      <c r="Q178" s="22"/>
      <c r="R178" s="22"/>
      <c r="S178" s="130"/>
      <c r="T178" s="130"/>
      <c r="U178" s="130"/>
      <c r="V178" s="130"/>
    </row>
    <row r="179" spans="4:22" ht="15.75">
      <c r="D179" s="31"/>
      <c r="E179" s="31"/>
      <c r="F179" s="31"/>
      <c r="G179" s="31"/>
      <c r="H179" s="31" t="s">
        <v>297</v>
      </c>
      <c r="I179" s="31">
        <v>169</v>
      </c>
      <c r="J179" s="127"/>
      <c r="K179" s="31"/>
      <c r="L179" s="121"/>
      <c r="M179" s="130"/>
      <c r="N179" s="31"/>
      <c r="O179" s="31"/>
      <c r="P179" s="130"/>
      <c r="Q179" s="22"/>
      <c r="R179" s="22"/>
      <c r="S179" s="130"/>
      <c r="T179" s="130"/>
      <c r="U179" s="130"/>
      <c r="V179" s="130"/>
    </row>
    <row r="180" spans="4:22" ht="15.75">
      <c r="D180" s="31"/>
      <c r="E180" s="31"/>
      <c r="F180" s="31"/>
      <c r="G180" s="31"/>
      <c r="H180" s="31" t="s">
        <v>298</v>
      </c>
      <c r="I180" s="31">
        <v>170</v>
      </c>
      <c r="J180" s="127">
        <v>44</v>
      </c>
      <c r="K180" s="31"/>
      <c r="L180" s="121">
        <v>35</v>
      </c>
      <c r="M180" s="130">
        <v>40</v>
      </c>
      <c r="N180" s="31"/>
      <c r="O180" s="31">
        <v>41</v>
      </c>
      <c r="P180" s="130">
        <v>40</v>
      </c>
      <c r="Q180" s="22">
        <f>P180/L180*100</f>
        <v>114.28571428571428</v>
      </c>
      <c r="R180" s="22">
        <f>P180/M180*100</f>
        <v>100</v>
      </c>
      <c r="S180" s="130">
        <v>40</v>
      </c>
      <c r="T180" s="130">
        <v>40</v>
      </c>
      <c r="U180" s="130">
        <v>40</v>
      </c>
      <c r="V180" s="130">
        <v>40</v>
      </c>
    </row>
    <row r="181" spans="4:22" ht="15.75">
      <c r="D181" s="31"/>
      <c r="E181" s="31">
        <v>10</v>
      </c>
      <c r="F181" s="31"/>
      <c r="G181" s="31" t="s">
        <v>299</v>
      </c>
      <c r="H181" s="31"/>
      <c r="I181" s="31">
        <v>171</v>
      </c>
      <c r="J181" s="127"/>
      <c r="K181" s="31"/>
      <c r="L181" s="134"/>
      <c r="M181" s="140"/>
      <c r="N181" s="31"/>
      <c r="O181" s="31"/>
      <c r="P181" s="140"/>
      <c r="Q181" s="22"/>
      <c r="R181" s="22"/>
      <c r="S181" s="140"/>
      <c r="T181" s="140"/>
      <c r="U181" s="140"/>
      <c r="V181" s="140"/>
    </row>
    <row r="182" spans="4:22" ht="15.75"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4:22" ht="15.75">
      <c r="D183" s="300" t="s">
        <v>361</v>
      </c>
      <c r="E183" s="300"/>
      <c r="F183" s="300"/>
      <c r="G183" s="300"/>
      <c r="H183" s="300"/>
      <c r="I183" s="300"/>
      <c r="J183" s="300"/>
      <c r="K183" s="63" t="s">
        <v>395</v>
      </c>
      <c r="L183" s="64"/>
      <c r="M183" s="63"/>
      <c r="N183" s="66" t="s">
        <v>304</v>
      </c>
      <c r="O183" s="67"/>
      <c r="P183" s="67"/>
      <c r="Q183" s="67" t="s">
        <v>302</v>
      </c>
      <c r="R183" s="67"/>
      <c r="S183" s="18"/>
      <c r="T183" s="18"/>
      <c r="U183" s="18"/>
      <c r="V183" s="18"/>
    </row>
    <row r="184" spans="4:22" ht="15.75">
      <c r="D184" s="70" t="s">
        <v>301</v>
      </c>
      <c r="E184" s="70"/>
      <c r="F184" s="70"/>
      <c r="G184" s="70"/>
      <c r="H184" s="70"/>
      <c r="I184" s="70"/>
      <c r="J184" s="70"/>
      <c r="K184" s="65" t="s">
        <v>305</v>
      </c>
      <c r="L184" s="44"/>
      <c r="M184" s="65"/>
      <c r="N184" s="69" t="s">
        <v>306</v>
      </c>
      <c r="O184" s="68"/>
      <c r="P184" s="68" t="s">
        <v>307</v>
      </c>
      <c r="Q184" s="68"/>
      <c r="R184" s="68"/>
      <c r="S184" s="18"/>
      <c r="T184" s="18"/>
      <c r="U184" s="18"/>
      <c r="V184" s="18"/>
    </row>
    <row r="185" spans="4:22" ht="15.75"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4:22" ht="15.75"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4:22" ht="15.75"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4:22" ht="15.75"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4:22" ht="15.75"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4:22" ht="15.75"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4:22" ht="15.75"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4:22" ht="15.75"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4:22" ht="15.75"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4:22" ht="15.75"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4:22" ht="15.75"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4:22" ht="15.75"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4:22" ht="15.75"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4:22" ht="15.75"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4:22" ht="15.75"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4:22" ht="15.75"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4:22" ht="15.75"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4:22" ht="15.75"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4:22" ht="15.75"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4:22" ht="15.75"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4:22" ht="15.75"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4:22" ht="15.75"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4:22" ht="15.75"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4:22" ht="15.75"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4:22" ht="15.75"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4:22" ht="15.75"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4:22" ht="15.75"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4:22" ht="15.75"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4:22" ht="15.75"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4:22" ht="15.75"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4:22" ht="15.75"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4:22" ht="15.75"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4:22" ht="15.75"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4:22" ht="15.75"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4:22" ht="15.75"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4:22" ht="15.75"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4:22" ht="15.75"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4:22" ht="15.75"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4:22" ht="15.7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4:22" ht="15.7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4:22" ht="15.7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4:22" ht="15.7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4:22" ht="15.7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4:22" ht="15.7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4:22" ht="15.7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4:22" ht="15.7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4:22" ht="15.7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4:22" ht="15.7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4:22" ht="15.7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4:22" ht="15.7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4:22" ht="15.7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4:22" ht="15.7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4:22" ht="15.7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4:22" ht="15.7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4:22" ht="15.7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4:22" ht="15.7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4:22" ht="15.7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4:22" ht="15.7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4:22" ht="15.7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4:22" ht="15.7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4:22" ht="15.7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4:22" ht="15.7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4:22" ht="15.7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4:22" ht="15.7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4:22" ht="15.7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4:22" ht="15.7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4:22" ht="15.7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4:22" ht="15.7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4:22" ht="15.7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4:22" ht="15.7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4:22" ht="15.7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4:22" ht="15.7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4:22" ht="15.7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4:22" ht="15.7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4:22" ht="15.7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4:22" ht="15.7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4:22" ht="15.7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4:22" ht="15.7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4:22" ht="15.7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4:22" ht="15.7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4:22" ht="15.7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4:22" ht="15.7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4:22" ht="15.7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4:22" ht="15.7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4:22" ht="15.7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4:22" ht="15.7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4:22" ht="15.7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4:22" ht="15.7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4:22" ht="15.7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4:22" ht="15.7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4:22" ht="15.7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4:22" ht="15.7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4:22" ht="15.7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4:22" ht="15.7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4:22" ht="15.7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4:22" ht="15.7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4:22" ht="15.7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4:22" ht="15.7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4:22" ht="15.7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4:22" ht="15.7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4:22" ht="15.7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4:22" ht="15.7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4:22" ht="15.7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4:22" ht="15.7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4:22" ht="15.7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4:22" ht="15.7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4:22" ht="15.7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4:22" ht="15.7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4:22" ht="15.7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4:22" ht="15.7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4:22" ht="15.7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4:22" ht="15.7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4:22" ht="15.7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4:22" ht="15.7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4:22" ht="15.7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4:22" ht="15.7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4:22" ht="15.7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4:22" ht="15.7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4:22" ht="15.7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4:22" ht="15.7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4:22" ht="15.7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4:22" ht="15.7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4:22" ht="15.7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4:22" ht="15.7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4:22" ht="15.7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4:22" ht="15.7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4:22" ht="15.7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4:22" ht="15.7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4:22" ht="15.7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4:22" ht="15.7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4:22" ht="15.7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4:22" ht="15.7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4:22" ht="15.7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4:22" ht="15.7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4:22" ht="15.7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4:22" ht="15.7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4:22" ht="15.7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4:22" ht="15.7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4:22" ht="15.7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4:22" ht="15.7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4:22" ht="15.7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4:22" ht="15.7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4:22" ht="15.7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4:22" ht="15.7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4:22" ht="15.7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4:22" ht="15.7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4:22" ht="15.7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4:22" ht="15.7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4:22" ht="15.7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4:22" ht="15.7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4:22" ht="15.7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4:22" ht="15.7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4:22" ht="15.7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4:22" ht="15.7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4:22" ht="15.7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4:22" ht="15.7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4:22" ht="15.7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4:22" ht="15.7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4:22" ht="15.7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4:22" ht="15.7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4:22" ht="15.7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4:22" ht="15.7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4:22" ht="15.7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4:22" ht="15.7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4:22" ht="15.7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4:22" ht="15.7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4:22" ht="15.7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4:22" ht="15.7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4:22" ht="15.7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4:22" ht="15.7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4:22" ht="15.7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4:22" ht="15.7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4:22" ht="15.7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4:22" ht="15.7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4:22" ht="15.7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4:22" ht="15.7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4:22" ht="15.7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4:22" ht="15.7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4:22" ht="15.7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4:22" ht="15.7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4:22" ht="15.7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4:22" ht="15.7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4:22" ht="15.7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4:22" ht="15.7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4:22" ht="15.7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4:22" ht="15.7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</sheetData>
  <sheetProtection selectLockedCells="1" selectUnlockedCells="1"/>
  <mergeCells count="126">
    <mergeCell ref="D183:J183"/>
    <mergeCell ref="Q5:Q7"/>
    <mergeCell ref="G148:H148"/>
    <mergeCell ref="G140:H140"/>
    <mergeCell ref="G129:H129"/>
    <mergeCell ref="G130:H130"/>
    <mergeCell ref="G131:H131"/>
    <mergeCell ref="G121:H121"/>
    <mergeCell ref="G122:H122"/>
    <mergeCell ref="E141:E147"/>
    <mergeCell ref="G141:H141"/>
    <mergeCell ref="G144:H144"/>
    <mergeCell ref="G147:H147"/>
    <mergeCell ref="F132:F139"/>
    <mergeCell ref="G125:H125"/>
    <mergeCell ref="G126:H126"/>
    <mergeCell ref="G127:H127"/>
    <mergeCell ref="G128:H128"/>
    <mergeCell ref="F123:H123"/>
    <mergeCell ref="G124:H124"/>
    <mergeCell ref="G113:H113"/>
    <mergeCell ref="F114:F120"/>
    <mergeCell ref="G114:H114"/>
    <mergeCell ref="G117:H117"/>
    <mergeCell ref="G120:H120"/>
    <mergeCell ref="G109:H109"/>
    <mergeCell ref="F110:F112"/>
    <mergeCell ref="G110:H110"/>
    <mergeCell ref="G111:H111"/>
    <mergeCell ref="G112:H112"/>
    <mergeCell ref="G101:H101"/>
    <mergeCell ref="F102:F108"/>
    <mergeCell ref="G102:H102"/>
    <mergeCell ref="G105:H105"/>
    <mergeCell ref="G106:H106"/>
    <mergeCell ref="G107:H107"/>
    <mergeCell ref="G108:H108"/>
    <mergeCell ref="F95:H95"/>
    <mergeCell ref="G96:H96"/>
    <mergeCell ref="G97:H97"/>
    <mergeCell ref="F98:F100"/>
    <mergeCell ref="G98:H98"/>
    <mergeCell ref="G99:H99"/>
    <mergeCell ref="G100:H100"/>
    <mergeCell ref="G91:H91"/>
    <mergeCell ref="G92:H92"/>
    <mergeCell ref="G93:H93"/>
    <mergeCell ref="G94:H94"/>
    <mergeCell ref="G87:H87"/>
    <mergeCell ref="F88:H88"/>
    <mergeCell ref="G89:H89"/>
    <mergeCell ref="G90:H90"/>
    <mergeCell ref="G76:H76"/>
    <mergeCell ref="G77:H77"/>
    <mergeCell ref="G78:H78"/>
    <mergeCell ref="F79:F86"/>
    <mergeCell ref="G71:H71"/>
    <mergeCell ref="G72:H72"/>
    <mergeCell ref="F73:F75"/>
    <mergeCell ref="G73:H73"/>
    <mergeCell ref="G74:H74"/>
    <mergeCell ref="G75:H75"/>
    <mergeCell ref="F60:F65"/>
    <mergeCell ref="G63:G65"/>
    <mergeCell ref="G66:H66"/>
    <mergeCell ref="F67:F70"/>
    <mergeCell ref="G55:H55"/>
    <mergeCell ref="G56:H56"/>
    <mergeCell ref="G57:H57"/>
    <mergeCell ref="G59:H59"/>
    <mergeCell ref="G50:H50"/>
    <mergeCell ref="G51:H51"/>
    <mergeCell ref="F52:F53"/>
    <mergeCell ref="G54:H54"/>
    <mergeCell ref="G46:H46"/>
    <mergeCell ref="G47:H47"/>
    <mergeCell ref="G48:H48"/>
    <mergeCell ref="G49:H49"/>
    <mergeCell ref="G36:H36"/>
    <mergeCell ref="E37:H37"/>
    <mergeCell ref="D38:D148"/>
    <mergeCell ref="F38:H38"/>
    <mergeCell ref="E39:E139"/>
    <mergeCell ref="F39:H39"/>
    <mergeCell ref="G40:H40"/>
    <mergeCell ref="G41:H41"/>
    <mergeCell ref="G42:H42"/>
    <mergeCell ref="F43:F44"/>
    <mergeCell ref="E31:E35"/>
    <mergeCell ref="G31:H31"/>
    <mergeCell ref="G32:H32"/>
    <mergeCell ref="G33:H33"/>
    <mergeCell ref="G34:H34"/>
    <mergeCell ref="G35:H35"/>
    <mergeCell ref="G21:H21"/>
    <mergeCell ref="G22:H22"/>
    <mergeCell ref="F23:F29"/>
    <mergeCell ref="G30:H30"/>
    <mergeCell ref="G9:H9"/>
    <mergeCell ref="D10:D36"/>
    <mergeCell ref="G10:H10"/>
    <mergeCell ref="E11:E29"/>
    <mergeCell ref="G11:H11"/>
    <mergeCell ref="F12:F15"/>
    <mergeCell ref="S5:V5"/>
    <mergeCell ref="J6:K6"/>
    <mergeCell ref="L6:L7"/>
    <mergeCell ref="E8:F8"/>
    <mergeCell ref="G8:H8"/>
    <mergeCell ref="M5:O5"/>
    <mergeCell ref="I5:I7"/>
    <mergeCell ref="J5:L5"/>
    <mergeCell ref="G16:H16"/>
    <mergeCell ref="G17:H17"/>
    <mergeCell ref="F18:F19"/>
    <mergeCell ref="G20:H20"/>
    <mergeCell ref="D1:V1"/>
    <mergeCell ref="D2:V2"/>
    <mergeCell ref="D3:V3"/>
    <mergeCell ref="D4:V4"/>
    <mergeCell ref="M6:N6"/>
    <mergeCell ref="O6:O7"/>
    <mergeCell ref="R5:R7"/>
    <mergeCell ref="P5:P7"/>
    <mergeCell ref="D5:F7"/>
    <mergeCell ref="G5:H7"/>
  </mergeCells>
  <printOptions/>
  <pageMargins left="0.17" right="0.17" top="0.42430555555555555" bottom="0.39722222222222225" header="0.29" footer="0.25833333333333336"/>
  <pageSetup horizontalDpi="300" verticalDpi="300" orientation="landscape" paperSize="9" scale="56" r:id="rId1"/>
  <headerFooter alignWithMargins="0">
    <oddHeader>&amp;C&amp;A</oddHeader>
    <oddFooter>&amp;CPagină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tabSelected="1" workbookViewId="0" topLeftCell="B1">
      <selection activeCell="K76" sqref="K76"/>
    </sheetView>
  </sheetViews>
  <sheetFormatPr defaultColWidth="11.00390625" defaultRowHeight="12.75"/>
  <cols>
    <col min="1" max="1" width="0" style="3" hidden="1" customWidth="1"/>
    <col min="2" max="2" width="5.140625" style="3" customWidth="1"/>
    <col min="3" max="3" width="4.8515625" style="3" customWidth="1"/>
    <col min="4" max="4" width="5.7109375" style="3" customWidth="1"/>
    <col min="5" max="5" width="4.57421875" style="3" customWidth="1"/>
    <col min="6" max="7" width="11.00390625" style="3" customWidth="1"/>
    <col min="8" max="8" width="15.28125" style="3" customWidth="1"/>
    <col min="9" max="9" width="6.140625" style="3" customWidth="1"/>
    <col min="10" max="10" width="14.421875" style="3" customWidth="1"/>
    <col min="11" max="11" width="12.57421875" style="3" customWidth="1"/>
    <col min="12" max="12" width="11.140625" style="3" customWidth="1"/>
    <col min="13" max="13" width="10.00390625" style="3" customWidth="1"/>
    <col min="14" max="14" width="12.00390625" style="3" customWidth="1"/>
    <col min="15" max="15" width="10.7109375" style="3" customWidth="1"/>
    <col min="16" max="16" width="13.28125" style="3" customWidth="1"/>
    <col min="17" max="16384" width="11.00390625" style="3" customWidth="1"/>
  </cols>
  <sheetData>
    <row r="1" spans="1:16" ht="15.75" customHeigh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2"/>
      <c r="P1" s="2"/>
    </row>
    <row r="2" spans="1:16" ht="12.75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303" t="s">
        <v>470</v>
      </c>
      <c r="P2" s="303"/>
    </row>
    <row r="3" spans="1:16" ht="12.75" customHeight="1">
      <c r="A3" s="303" t="s">
        <v>472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</row>
    <row r="4" spans="1:16" ht="12.7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6"/>
      <c r="P4" s="6"/>
    </row>
    <row r="5" ht="9.75" customHeight="1">
      <c r="A5" s="6"/>
    </row>
    <row r="6" spans="1:16" ht="12.75" customHeight="1">
      <c r="A6" s="302" t="s">
        <v>204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</row>
    <row r="7" spans="1:16" ht="15.75" customHeight="1">
      <c r="A7" s="302" t="s">
        <v>383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</row>
    <row r="8" spans="1:17" ht="12.75" customHeight="1">
      <c r="A8" s="7"/>
      <c r="D8" s="8"/>
      <c r="E8" s="8"/>
      <c r="F8" s="304"/>
      <c r="G8" s="304"/>
      <c r="H8" s="304"/>
      <c r="I8" s="8"/>
      <c r="J8" s="8"/>
      <c r="K8" s="9"/>
      <c r="L8" s="8"/>
      <c r="M8" s="8"/>
      <c r="N8" s="8"/>
      <c r="O8" s="8"/>
      <c r="P8" s="306" t="s">
        <v>469</v>
      </c>
      <c r="Q8" s="306"/>
    </row>
    <row r="9" spans="1:16" ht="4.5" customHeight="1">
      <c r="A9" s="7"/>
      <c r="B9" s="305"/>
      <c r="C9" s="305"/>
      <c r="D9" s="305"/>
      <c r="E9" s="305"/>
      <c r="F9" s="305"/>
      <c r="G9" s="305"/>
      <c r="H9" s="305"/>
      <c r="I9" s="10"/>
      <c r="J9" s="10"/>
      <c r="K9" s="11"/>
      <c r="L9" s="10"/>
      <c r="M9" s="10"/>
      <c r="N9" s="11"/>
      <c r="O9" s="12"/>
      <c r="P9" s="13"/>
    </row>
    <row r="10" spans="1:16" ht="12.75" customHeight="1">
      <c r="A10" s="7"/>
      <c r="B10" s="310"/>
      <c r="C10" s="310"/>
      <c r="D10" s="310"/>
      <c r="E10" s="308" t="s">
        <v>4</v>
      </c>
      <c r="F10" s="308"/>
      <c r="G10" s="308"/>
      <c r="H10" s="308"/>
      <c r="I10" s="308" t="s">
        <v>5</v>
      </c>
      <c r="J10" s="308" t="s">
        <v>462</v>
      </c>
      <c r="K10" s="308" t="s">
        <v>384</v>
      </c>
      <c r="L10" s="308" t="s">
        <v>358</v>
      </c>
      <c r="M10" s="308" t="s">
        <v>268</v>
      </c>
      <c r="N10" s="309" t="s">
        <v>385</v>
      </c>
      <c r="O10" s="283" t="s">
        <v>206</v>
      </c>
      <c r="P10" s="284"/>
    </row>
    <row r="11" spans="1:16" ht="81.75" customHeight="1">
      <c r="A11" s="7"/>
      <c r="B11" s="310"/>
      <c r="C11" s="310"/>
      <c r="D11" s="310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285" t="s">
        <v>386</v>
      </c>
      <c r="P11" s="285" t="s">
        <v>207</v>
      </c>
    </row>
    <row r="12" spans="1:16" ht="15.75" customHeight="1">
      <c r="A12" s="4"/>
      <c r="B12" s="29">
        <v>0</v>
      </c>
      <c r="C12" s="311">
        <v>1</v>
      </c>
      <c r="D12" s="311"/>
      <c r="E12" s="311">
        <v>2</v>
      </c>
      <c r="F12" s="311"/>
      <c r="G12" s="311"/>
      <c r="H12" s="311"/>
      <c r="I12" s="29">
        <v>3</v>
      </c>
      <c r="J12" s="29">
        <v>4</v>
      </c>
      <c r="K12" s="45">
        <v>5</v>
      </c>
      <c r="L12" s="29">
        <v>6</v>
      </c>
      <c r="M12" s="29">
        <v>7</v>
      </c>
      <c r="N12" s="29">
        <v>8</v>
      </c>
      <c r="O12" s="29">
        <v>9</v>
      </c>
      <c r="P12" s="29">
        <v>10</v>
      </c>
    </row>
    <row r="13" spans="1:16" ht="18" customHeight="1">
      <c r="A13" s="4"/>
      <c r="B13" s="29" t="s">
        <v>12</v>
      </c>
      <c r="C13" s="43"/>
      <c r="D13" s="43"/>
      <c r="E13" s="312" t="s">
        <v>208</v>
      </c>
      <c r="F13" s="312"/>
      <c r="G13" s="312"/>
      <c r="H13" s="312"/>
      <c r="I13" s="29">
        <v>1</v>
      </c>
      <c r="J13" s="47" t="s">
        <v>366</v>
      </c>
      <c r="K13" s="286">
        <f>K14+K17</f>
        <v>10090</v>
      </c>
      <c r="L13" s="116">
        <f>K13/J13*100</f>
        <v>102.9591836734694</v>
      </c>
      <c r="M13" s="117">
        <f>K13*102.5/100</f>
        <v>10342.25</v>
      </c>
      <c r="N13" s="117">
        <f>M13*102.3/100</f>
        <v>10580.12175</v>
      </c>
      <c r="O13" s="48">
        <f>M13/K13*100</f>
        <v>102.49999999999999</v>
      </c>
      <c r="P13" s="48">
        <f>N13/M13*100</f>
        <v>102.30000000000001</v>
      </c>
    </row>
    <row r="14" spans="1:16" ht="15" customHeight="1">
      <c r="A14" s="4"/>
      <c r="B14" s="313"/>
      <c r="C14" s="29">
        <v>1</v>
      </c>
      <c r="D14" s="43"/>
      <c r="E14" s="312" t="s">
        <v>209</v>
      </c>
      <c r="F14" s="312"/>
      <c r="G14" s="312"/>
      <c r="H14" s="312"/>
      <c r="I14" s="29">
        <v>2</v>
      </c>
      <c r="J14" s="47" t="s">
        <v>367</v>
      </c>
      <c r="K14" s="286">
        <v>10085</v>
      </c>
      <c r="L14" s="116">
        <f aca="true" t="shared" si="0" ref="L14:L70">K14/J14*100</f>
        <v>102.96069423175089</v>
      </c>
      <c r="M14" s="117">
        <f>K14*102.5/100</f>
        <v>10337.125</v>
      </c>
      <c r="N14" s="117">
        <f>M14*102.3/100</f>
        <v>10574.878875</v>
      </c>
      <c r="O14" s="48">
        <f aca="true" t="shared" si="1" ref="O14:O70">M14/K14*100</f>
        <v>102.49999999999999</v>
      </c>
      <c r="P14" s="48">
        <f aca="true" t="shared" si="2" ref="P14:P70">N14/M14*100</f>
        <v>102.30000000000001</v>
      </c>
    </row>
    <row r="15" spans="1:16" ht="12.75" customHeight="1">
      <c r="A15" s="4"/>
      <c r="B15" s="313"/>
      <c r="C15" s="43"/>
      <c r="D15" s="43"/>
      <c r="E15" s="28" t="s">
        <v>15</v>
      </c>
      <c r="F15" s="312" t="s">
        <v>30</v>
      </c>
      <c r="G15" s="312"/>
      <c r="H15" s="312"/>
      <c r="I15" s="29">
        <v>3</v>
      </c>
      <c r="J15" s="47"/>
      <c r="K15" s="286"/>
      <c r="L15" s="116"/>
      <c r="M15" s="117"/>
      <c r="N15" s="117"/>
      <c r="O15" s="48"/>
      <c r="P15" s="48"/>
    </row>
    <row r="16" spans="1:16" ht="13.5" customHeight="1">
      <c r="A16" s="4"/>
      <c r="B16" s="313"/>
      <c r="C16" s="43"/>
      <c r="D16" s="43"/>
      <c r="E16" s="28" t="s">
        <v>25</v>
      </c>
      <c r="F16" s="312" t="s">
        <v>32</v>
      </c>
      <c r="G16" s="312"/>
      <c r="H16" s="312"/>
      <c r="I16" s="29">
        <v>4</v>
      </c>
      <c r="J16" s="47"/>
      <c r="K16" s="286"/>
      <c r="L16" s="116"/>
      <c r="M16" s="117"/>
      <c r="N16" s="117"/>
      <c r="O16" s="48"/>
      <c r="P16" s="48"/>
    </row>
    <row r="17" spans="1:16" ht="15.75" customHeight="1">
      <c r="A17" s="4"/>
      <c r="B17" s="313"/>
      <c r="C17" s="29">
        <v>2</v>
      </c>
      <c r="D17" s="43"/>
      <c r="E17" s="312" t="s">
        <v>210</v>
      </c>
      <c r="F17" s="312"/>
      <c r="G17" s="312"/>
      <c r="H17" s="312"/>
      <c r="I17" s="29">
        <v>5</v>
      </c>
      <c r="J17" s="47" t="s">
        <v>364</v>
      </c>
      <c r="K17" s="286" t="s">
        <v>364</v>
      </c>
      <c r="L17" s="116">
        <f t="shared" si="0"/>
        <v>100</v>
      </c>
      <c r="M17" s="117">
        <f>K17*102.5/100</f>
        <v>5.125</v>
      </c>
      <c r="N17" s="117">
        <f>M17*102.3/100</f>
        <v>5.242875000000001</v>
      </c>
      <c r="O17" s="48">
        <f>M17/K17*100</f>
        <v>102.49999999999999</v>
      </c>
      <c r="P17" s="48">
        <f t="shared" si="2"/>
        <v>102.30000000000001</v>
      </c>
    </row>
    <row r="18" spans="1:16" ht="15.75" customHeight="1">
      <c r="A18" s="4"/>
      <c r="B18" s="313"/>
      <c r="C18" s="29">
        <v>3</v>
      </c>
      <c r="D18" s="43"/>
      <c r="E18" s="312" t="s">
        <v>56</v>
      </c>
      <c r="F18" s="312"/>
      <c r="G18" s="312"/>
      <c r="H18" s="312"/>
      <c r="I18" s="29">
        <v>6</v>
      </c>
      <c r="J18" s="47"/>
      <c r="K18" s="286"/>
      <c r="L18" s="116"/>
      <c r="M18" s="117"/>
      <c r="N18" s="117"/>
      <c r="O18" s="48"/>
      <c r="P18" s="48"/>
    </row>
    <row r="19" spans="1:16" ht="18" customHeight="1">
      <c r="A19" s="4"/>
      <c r="B19" s="29" t="s">
        <v>57</v>
      </c>
      <c r="C19" s="43"/>
      <c r="D19" s="43"/>
      <c r="E19" s="312" t="s">
        <v>211</v>
      </c>
      <c r="F19" s="312"/>
      <c r="G19" s="312"/>
      <c r="H19" s="312"/>
      <c r="I19" s="29">
        <v>7</v>
      </c>
      <c r="J19" s="46">
        <f>J20</f>
        <v>9720</v>
      </c>
      <c r="K19" s="287">
        <f>K20</f>
        <v>9720</v>
      </c>
      <c r="L19" s="116">
        <f t="shared" si="0"/>
        <v>100</v>
      </c>
      <c r="M19" s="117">
        <v>9964</v>
      </c>
      <c r="N19" s="117">
        <f>N21+N22+N23+N31</f>
        <v>10193.272775000001</v>
      </c>
      <c r="O19" s="48">
        <f t="shared" si="1"/>
        <v>102.51028806584361</v>
      </c>
      <c r="P19" s="48">
        <f t="shared" si="2"/>
        <v>102.30101139100765</v>
      </c>
    </row>
    <row r="20" spans="1:16" ht="15.75" customHeight="1">
      <c r="A20" s="4"/>
      <c r="B20" s="313"/>
      <c r="C20" s="29">
        <v>1</v>
      </c>
      <c r="D20" s="43"/>
      <c r="E20" s="312" t="s">
        <v>212</v>
      </c>
      <c r="F20" s="312"/>
      <c r="G20" s="312"/>
      <c r="H20" s="312"/>
      <c r="I20" s="29">
        <v>8</v>
      </c>
      <c r="J20" s="46">
        <f>J21+J22+J23+J31</f>
        <v>9720</v>
      </c>
      <c r="K20" s="287">
        <f>K21+K22+K23+K31</f>
        <v>9720</v>
      </c>
      <c r="L20" s="116">
        <f t="shared" si="0"/>
        <v>100</v>
      </c>
      <c r="M20" s="117">
        <v>9964</v>
      </c>
      <c r="N20" s="117">
        <f aca="true" t="shared" si="3" ref="N20:N31">M20*102.3/100</f>
        <v>10193.171999999999</v>
      </c>
      <c r="O20" s="48">
        <f t="shared" si="1"/>
        <v>102.51028806584361</v>
      </c>
      <c r="P20" s="48">
        <f t="shared" si="2"/>
        <v>102.3</v>
      </c>
    </row>
    <row r="21" spans="1:16" ht="18" customHeight="1">
      <c r="A21" s="4"/>
      <c r="B21" s="313"/>
      <c r="C21" s="313"/>
      <c r="D21" s="29" t="s">
        <v>213</v>
      </c>
      <c r="E21" s="312" t="s">
        <v>214</v>
      </c>
      <c r="F21" s="312"/>
      <c r="G21" s="312"/>
      <c r="H21" s="312"/>
      <c r="I21" s="29">
        <v>9</v>
      </c>
      <c r="J21" s="47" t="s">
        <v>452</v>
      </c>
      <c r="K21" s="286" t="s">
        <v>452</v>
      </c>
      <c r="L21" s="116">
        <f t="shared" si="0"/>
        <v>100</v>
      </c>
      <c r="M21" s="117">
        <f>J21*102.5/100</f>
        <v>1879.85</v>
      </c>
      <c r="N21" s="117">
        <f t="shared" si="3"/>
        <v>1923.08655</v>
      </c>
      <c r="O21" s="48">
        <f t="shared" si="1"/>
        <v>102.49999999999999</v>
      </c>
      <c r="P21" s="48">
        <f t="shared" si="2"/>
        <v>102.30000000000001</v>
      </c>
    </row>
    <row r="22" spans="1:16" ht="18.75" customHeight="1">
      <c r="A22" s="4"/>
      <c r="B22" s="313"/>
      <c r="C22" s="313"/>
      <c r="D22" s="29" t="s">
        <v>215</v>
      </c>
      <c r="E22" s="312" t="s">
        <v>216</v>
      </c>
      <c r="F22" s="312"/>
      <c r="G22" s="312"/>
      <c r="H22" s="312"/>
      <c r="I22" s="29">
        <v>10</v>
      </c>
      <c r="J22" s="47" t="s">
        <v>453</v>
      </c>
      <c r="K22" s="286" t="s">
        <v>453</v>
      </c>
      <c r="L22" s="116">
        <f t="shared" si="0"/>
        <v>100</v>
      </c>
      <c r="M22" s="117">
        <f>J22*102.5/100</f>
        <v>1540.575</v>
      </c>
      <c r="N22" s="117">
        <f t="shared" si="3"/>
        <v>1576.008225</v>
      </c>
      <c r="O22" s="48">
        <f t="shared" si="1"/>
        <v>102.50000000000001</v>
      </c>
      <c r="P22" s="48">
        <f t="shared" si="2"/>
        <v>102.3</v>
      </c>
    </row>
    <row r="23" spans="1:16" ht="17.25" customHeight="1">
      <c r="A23" s="4"/>
      <c r="B23" s="313"/>
      <c r="C23" s="313"/>
      <c r="D23" s="311" t="s">
        <v>217</v>
      </c>
      <c r="E23" s="312" t="s">
        <v>218</v>
      </c>
      <c r="F23" s="312"/>
      <c r="G23" s="312"/>
      <c r="H23" s="312"/>
      <c r="I23" s="29">
        <v>11</v>
      </c>
      <c r="J23" s="46">
        <v>6237</v>
      </c>
      <c r="K23" s="287">
        <v>6237</v>
      </c>
      <c r="L23" s="116">
        <f t="shared" si="0"/>
        <v>100</v>
      </c>
      <c r="M23" s="117">
        <f>J23*102.5/100</f>
        <v>6392.925</v>
      </c>
      <c r="N23" s="117">
        <f>N24+N29+N30</f>
        <v>6540.728</v>
      </c>
      <c r="O23" s="48">
        <f t="shared" si="1"/>
        <v>102.50000000000001</v>
      </c>
      <c r="P23" s="48">
        <f t="shared" si="2"/>
        <v>102.31197769409151</v>
      </c>
    </row>
    <row r="24" spans="1:16" ht="29.25" customHeight="1">
      <c r="A24" s="4"/>
      <c r="B24" s="313"/>
      <c r="C24" s="313"/>
      <c r="D24" s="313"/>
      <c r="E24" s="29" t="s">
        <v>141</v>
      </c>
      <c r="F24" s="312" t="s">
        <v>219</v>
      </c>
      <c r="G24" s="312"/>
      <c r="H24" s="312"/>
      <c r="I24" s="29">
        <v>12</v>
      </c>
      <c r="J24" s="47" t="s">
        <v>368</v>
      </c>
      <c r="K24" s="286" t="s">
        <v>368</v>
      </c>
      <c r="L24" s="116">
        <f t="shared" si="0"/>
        <v>100</v>
      </c>
      <c r="M24" s="117">
        <f>J24*102.5/100</f>
        <v>6056.725</v>
      </c>
      <c r="N24" s="117">
        <v>6197</v>
      </c>
      <c r="O24" s="48">
        <f t="shared" si="1"/>
        <v>102.50000000000001</v>
      </c>
      <c r="P24" s="48">
        <f t="shared" si="2"/>
        <v>102.31602062170562</v>
      </c>
    </row>
    <row r="25" spans="1:16" ht="15" customHeight="1">
      <c r="A25" s="4"/>
      <c r="B25" s="313"/>
      <c r="C25" s="313"/>
      <c r="D25" s="313"/>
      <c r="E25" s="29" t="s">
        <v>143</v>
      </c>
      <c r="F25" s="312" t="s">
        <v>220</v>
      </c>
      <c r="G25" s="312"/>
      <c r="H25" s="312"/>
      <c r="I25" s="29">
        <v>13</v>
      </c>
      <c r="J25" s="47" t="s">
        <v>369</v>
      </c>
      <c r="K25" s="286" t="s">
        <v>369</v>
      </c>
      <c r="L25" s="116">
        <f t="shared" si="0"/>
        <v>100</v>
      </c>
      <c r="M25" s="117">
        <v>5592</v>
      </c>
      <c r="N25" s="117">
        <f t="shared" si="3"/>
        <v>5720.616</v>
      </c>
      <c r="O25" s="48">
        <f t="shared" si="1"/>
        <v>102.51145737855178</v>
      </c>
      <c r="P25" s="48">
        <f t="shared" si="2"/>
        <v>102.3</v>
      </c>
    </row>
    <row r="26" spans="1:16" ht="17.25" customHeight="1">
      <c r="A26" s="4"/>
      <c r="B26" s="313"/>
      <c r="C26" s="313"/>
      <c r="D26" s="313"/>
      <c r="E26" s="29" t="s">
        <v>148</v>
      </c>
      <c r="F26" s="312" t="s">
        <v>221</v>
      </c>
      <c r="G26" s="312"/>
      <c r="H26" s="312"/>
      <c r="I26" s="29">
        <v>14</v>
      </c>
      <c r="J26" s="47" t="s">
        <v>363</v>
      </c>
      <c r="K26" s="286" t="s">
        <v>363</v>
      </c>
      <c r="L26" s="116">
        <f t="shared" si="0"/>
        <v>100</v>
      </c>
      <c r="M26" s="117">
        <v>465</v>
      </c>
      <c r="N26" s="117">
        <f t="shared" si="3"/>
        <v>475.695</v>
      </c>
      <c r="O26" s="48">
        <f t="shared" si="1"/>
        <v>102.4229074889868</v>
      </c>
      <c r="P26" s="48">
        <f t="shared" si="2"/>
        <v>102.3</v>
      </c>
    </row>
    <row r="27" spans="1:16" ht="18" customHeight="1">
      <c r="A27" s="4"/>
      <c r="B27" s="313"/>
      <c r="C27" s="313"/>
      <c r="D27" s="313"/>
      <c r="E27" s="29" t="s">
        <v>157</v>
      </c>
      <c r="F27" s="312" t="s">
        <v>222</v>
      </c>
      <c r="G27" s="312"/>
      <c r="H27" s="312"/>
      <c r="I27" s="29">
        <v>15</v>
      </c>
      <c r="J27" s="47"/>
      <c r="K27" s="286"/>
      <c r="L27" s="116"/>
      <c r="M27" s="117"/>
      <c r="N27" s="117">
        <f t="shared" si="3"/>
        <v>0</v>
      </c>
      <c r="O27" s="48"/>
      <c r="P27" s="48"/>
    </row>
    <row r="28" spans="1:16" ht="19.5" customHeight="1">
      <c r="A28" s="4"/>
      <c r="B28" s="313"/>
      <c r="C28" s="313"/>
      <c r="D28" s="313"/>
      <c r="E28" s="43"/>
      <c r="F28" s="312" t="s">
        <v>223</v>
      </c>
      <c r="G28" s="312"/>
      <c r="H28" s="312"/>
      <c r="I28" s="29">
        <v>16</v>
      </c>
      <c r="J28" s="47"/>
      <c r="K28" s="286"/>
      <c r="L28" s="116"/>
      <c r="M28" s="117"/>
      <c r="N28" s="117">
        <f t="shared" si="3"/>
        <v>0</v>
      </c>
      <c r="O28" s="48"/>
      <c r="P28" s="48"/>
    </row>
    <row r="29" spans="1:16" ht="20.25" customHeight="1">
      <c r="A29" s="4"/>
      <c r="B29" s="313"/>
      <c r="C29" s="313"/>
      <c r="D29" s="313"/>
      <c r="E29" s="29" t="s">
        <v>162</v>
      </c>
      <c r="F29" s="312" t="s">
        <v>224</v>
      </c>
      <c r="G29" s="312"/>
      <c r="H29" s="312"/>
      <c r="I29" s="29">
        <v>17</v>
      </c>
      <c r="J29" s="47" t="s">
        <v>370</v>
      </c>
      <c r="K29" s="286" t="s">
        <v>370</v>
      </c>
      <c r="L29" s="116">
        <f t="shared" si="0"/>
        <v>100</v>
      </c>
      <c r="M29" s="117">
        <v>206</v>
      </c>
      <c r="N29" s="117">
        <f t="shared" si="3"/>
        <v>210.738</v>
      </c>
      <c r="O29" s="48">
        <f t="shared" si="1"/>
        <v>102.48756218905473</v>
      </c>
      <c r="P29" s="48">
        <f t="shared" si="2"/>
        <v>102.3</v>
      </c>
    </row>
    <row r="30" spans="1:16" ht="17.25" customHeight="1">
      <c r="A30" s="4"/>
      <c r="B30" s="313"/>
      <c r="C30" s="313"/>
      <c r="D30" s="313"/>
      <c r="E30" s="29" t="s">
        <v>170</v>
      </c>
      <c r="F30" s="312" t="s">
        <v>225</v>
      </c>
      <c r="G30" s="312"/>
      <c r="H30" s="312"/>
      <c r="I30" s="29">
        <v>18</v>
      </c>
      <c r="J30" s="47" t="s">
        <v>371</v>
      </c>
      <c r="K30" s="286" t="s">
        <v>371</v>
      </c>
      <c r="L30" s="116">
        <f t="shared" si="0"/>
        <v>100</v>
      </c>
      <c r="M30" s="117">
        <v>130</v>
      </c>
      <c r="N30" s="117">
        <f t="shared" si="3"/>
        <v>132.99</v>
      </c>
      <c r="O30" s="48">
        <f t="shared" si="1"/>
        <v>102.36220472440945</v>
      </c>
      <c r="P30" s="48">
        <f t="shared" si="2"/>
        <v>102.30000000000001</v>
      </c>
    </row>
    <row r="31" spans="1:16" ht="15" customHeight="1">
      <c r="A31" s="4"/>
      <c r="B31" s="313"/>
      <c r="C31" s="313"/>
      <c r="D31" s="29" t="s">
        <v>226</v>
      </c>
      <c r="E31" s="312" t="s">
        <v>227</v>
      </c>
      <c r="F31" s="312"/>
      <c r="G31" s="312"/>
      <c r="H31" s="312"/>
      <c r="I31" s="29">
        <v>19</v>
      </c>
      <c r="J31" s="47" t="s">
        <v>387</v>
      </c>
      <c r="K31" s="286" t="s">
        <v>387</v>
      </c>
      <c r="L31" s="116">
        <f t="shared" si="0"/>
        <v>100</v>
      </c>
      <c r="M31" s="117">
        <v>150</v>
      </c>
      <c r="N31" s="117">
        <f t="shared" si="3"/>
        <v>153.45</v>
      </c>
      <c r="O31" s="48">
        <f t="shared" si="1"/>
        <v>102.73972602739727</v>
      </c>
      <c r="P31" s="48">
        <f t="shared" si="2"/>
        <v>102.3</v>
      </c>
    </row>
    <row r="32" spans="1:16" ht="12.75" customHeight="1">
      <c r="A32" s="4"/>
      <c r="B32" s="313"/>
      <c r="C32" s="29">
        <v>2</v>
      </c>
      <c r="D32" s="43"/>
      <c r="E32" s="312" t="s">
        <v>228</v>
      </c>
      <c r="F32" s="312"/>
      <c r="G32" s="312"/>
      <c r="H32" s="312"/>
      <c r="I32" s="29">
        <v>20</v>
      </c>
      <c r="J32" s="47"/>
      <c r="K32" s="286"/>
      <c r="L32" s="116"/>
      <c r="M32" s="117"/>
      <c r="N32" s="117"/>
      <c r="O32" s="48"/>
      <c r="P32" s="48"/>
    </row>
    <row r="33" spans="1:16" ht="12.75" customHeight="1">
      <c r="A33" s="4"/>
      <c r="B33" s="313"/>
      <c r="C33" s="29">
        <v>3</v>
      </c>
      <c r="D33" s="43"/>
      <c r="E33" s="312" t="s">
        <v>196</v>
      </c>
      <c r="F33" s="312"/>
      <c r="G33" s="312"/>
      <c r="H33" s="312"/>
      <c r="I33" s="29">
        <v>21</v>
      </c>
      <c r="J33" s="47"/>
      <c r="K33" s="286"/>
      <c r="L33" s="116"/>
      <c r="M33" s="117"/>
      <c r="N33" s="117"/>
      <c r="O33" s="48"/>
      <c r="P33" s="48"/>
    </row>
    <row r="34" spans="1:16" ht="15" customHeight="1">
      <c r="A34" s="4"/>
      <c r="B34" s="29" t="s">
        <v>197</v>
      </c>
      <c r="C34" s="43"/>
      <c r="D34" s="43"/>
      <c r="E34" s="312" t="s">
        <v>229</v>
      </c>
      <c r="F34" s="312"/>
      <c r="G34" s="312"/>
      <c r="H34" s="312"/>
      <c r="I34" s="29">
        <v>22</v>
      </c>
      <c r="J34" s="47" t="s">
        <v>372</v>
      </c>
      <c r="K34" s="286">
        <f>K13-K19</f>
        <v>370</v>
      </c>
      <c r="L34" s="116">
        <f t="shared" si="0"/>
        <v>462.5</v>
      </c>
      <c r="M34" s="117">
        <f>M13-M19</f>
        <v>378.25</v>
      </c>
      <c r="N34" s="117">
        <f>N13-N19</f>
        <v>386.848974999999</v>
      </c>
      <c r="O34" s="48">
        <f t="shared" si="1"/>
        <v>102.22972972972973</v>
      </c>
      <c r="P34" s="48">
        <f t="shared" si="2"/>
        <v>102.27335756774593</v>
      </c>
    </row>
    <row r="35" spans="1:16" ht="15.75" customHeight="1">
      <c r="A35" s="4"/>
      <c r="B35" s="29" t="s">
        <v>198</v>
      </c>
      <c r="C35" s="43"/>
      <c r="D35" s="43"/>
      <c r="E35" s="312" t="s">
        <v>199</v>
      </c>
      <c r="F35" s="312"/>
      <c r="G35" s="312"/>
      <c r="H35" s="312"/>
      <c r="I35" s="29">
        <v>23</v>
      </c>
      <c r="J35" s="47" t="s">
        <v>373</v>
      </c>
      <c r="K35" s="286">
        <f>K34*16/100</f>
        <v>59.2</v>
      </c>
      <c r="L35" s="116">
        <f t="shared" si="0"/>
        <v>493.33333333333337</v>
      </c>
      <c r="M35" s="117">
        <f>M34*16/100</f>
        <v>60.52</v>
      </c>
      <c r="N35" s="117">
        <f>N34*16/100</f>
        <v>61.89583599999983</v>
      </c>
      <c r="O35" s="48">
        <f t="shared" si="1"/>
        <v>102.22972972972973</v>
      </c>
      <c r="P35" s="48">
        <f t="shared" si="2"/>
        <v>102.27335756774592</v>
      </c>
    </row>
    <row r="36" spans="1:16" ht="33.75" customHeight="1">
      <c r="A36" s="4"/>
      <c r="B36" s="29" t="s">
        <v>200</v>
      </c>
      <c r="C36" s="43"/>
      <c r="D36" s="43"/>
      <c r="E36" s="312" t="s">
        <v>230</v>
      </c>
      <c r="F36" s="312"/>
      <c r="G36" s="312"/>
      <c r="H36" s="312"/>
      <c r="I36" s="29">
        <v>24</v>
      </c>
      <c r="J36" s="47" t="s">
        <v>374</v>
      </c>
      <c r="K36" s="286">
        <f>K34-K35</f>
        <v>310.8</v>
      </c>
      <c r="L36" s="116">
        <f t="shared" si="0"/>
        <v>457.0588235294117</v>
      </c>
      <c r="M36" s="117">
        <v>317</v>
      </c>
      <c r="N36" s="117">
        <v>325</v>
      </c>
      <c r="O36" s="48">
        <f t="shared" si="1"/>
        <v>101.99485199485198</v>
      </c>
      <c r="P36" s="48">
        <f t="shared" si="2"/>
        <v>102.5236593059937</v>
      </c>
    </row>
    <row r="37" spans="1:16" ht="12.75" customHeight="1">
      <c r="A37" s="4"/>
      <c r="B37" s="313"/>
      <c r="C37" s="29">
        <v>1</v>
      </c>
      <c r="D37" s="43"/>
      <c r="E37" s="312" t="s">
        <v>231</v>
      </c>
      <c r="F37" s="312"/>
      <c r="G37" s="312"/>
      <c r="H37" s="312"/>
      <c r="I37" s="29">
        <v>25</v>
      </c>
      <c r="J37" s="47"/>
      <c r="K37" s="286">
        <v>19</v>
      </c>
      <c r="L37" s="116"/>
      <c r="M37" s="117">
        <v>14</v>
      </c>
      <c r="N37" s="117"/>
      <c r="O37" s="48"/>
      <c r="P37" s="48"/>
    </row>
    <row r="38" spans="1:16" ht="12.75" customHeight="1">
      <c r="A38" s="4"/>
      <c r="B38" s="313"/>
      <c r="C38" s="29">
        <v>2</v>
      </c>
      <c r="D38" s="43"/>
      <c r="E38" s="312" t="s">
        <v>232</v>
      </c>
      <c r="F38" s="312"/>
      <c r="G38" s="312"/>
      <c r="H38" s="312"/>
      <c r="I38" s="29">
        <v>26</v>
      </c>
      <c r="J38" s="47"/>
      <c r="K38" s="286"/>
      <c r="L38" s="116"/>
      <c r="M38" s="117"/>
      <c r="N38" s="117"/>
      <c r="O38" s="48"/>
      <c r="P38" s="48"/>
    </row>
    <row r="39" spans="1:16" ht="12.75" customHeight="1">
      <c r="A39" s="4"/>
      <c r="B39" s="313"/>
      <c r="C39" s="29">
        <v>3</v>
      </c>
      <c r="D39" s="43"/>
      <c r="E39" s="312" t="s">
        <v>233</v>
      </c>
      <c r="F39" s="312"/>
      <c r="G39" s="312"/>
      <c r="H39" s="312"/>
      <c r="I39" s="29">
        <v>27</v>
      </c>
      <c r="J39" s="47"/>
      <c r="K39" s="286"/>
      <c r="L39" s="116"/>
      <c r="M39" s="117"/>
      <c r="N39" s="117"/>
      <c r="O39" s="48"/>
      <c r="P39" s="48"/>
    </row>
    <row r="40" spans="1:16" ht="12.75" customHeight="1">
      <c r="A40" s="4"/>
      <c r="B40" s="313"/>
      <c r="C40" s="29">
        <v>4</v>
      </c>
      <c r="D40" s="43"/>
      <c r="E40" s="312" t="s">
        <v>234</v>
      </c>
      <c r="F40" s="312"/>
      <c r="G40" s="312"/>
      <c r="H40" s="312"/>
      <c r="I40" s="29">
        <v>28</v>
      </c>
      <c r="J40" s="47"/>
      <c r="K40" s="286"/>
      <c r="L40" s="116"/>
      <c r="M40" s="117"/>
      <c r="N40" s="117"/>
      <c r="O40" s="48"/>
      <c r="P40" s="48"/>
    </row>
    <row r="41" spans="1:16" ht="12.75" customHeight="1">
      <c r="A41" s="4"/>
      <c r="B41" s="313"/>
      <c r="C41" s="29">
        <v>5</v>
      </c>
      <c r="D41" s="43"/>
      <c r="E41" s="312" t="s">
        <v>235</v>
      </c>
      <c r="F41" s="312"/>
      <c r="G41" s="312"/>
      <c r="H41" s="312"/>
      <c r="I41" s="29">
        <v>29</v>
      </c>
      <c r="J41" s="47"/>
      <c r="K41" s="286"/>
      <c r="L41" s="116"/>
      <c r="M41" s="117"/>
      <c r="N41" s="117"/>
      <c r="O41" s="48"/>
      <c r="P41" s="48"/>
    </row>
    <row r="42" spans="1:16" ht="12.75" customHeight="1">
      <c r="A42" s="4"/>
      <c r="B42" s="313"/>
      <c r="C42" s="29">
        <v>6</v>
      </c>
      <c r="D42" s="43"/>
      <c r="E42" s="312" t="s">
        <v>236</v>
      </c>
      <c r="F42" s="312"/>
      <c r="G42" s="312"/>
      <c r="H42" s="312"/>
      <c r="I42" s="29">
        <v>30</v>
      </c>
      <c r="J42" s="47" t="s">
        <v>374</v>
      </c>
      <c r="K42" s="286">
        <v>292</v>
      </c>
      <c r="L42" s="116">
        <f t="shared" si="0"/>
        <v>429.4117647058823</v>
      </c>
      <c r="M42" s="117">
        <v>303</v>
      </c>
      <c r="N42" s="117">
        <v>325</v>
      </c>
      <c r="O42" s="48">
        <f t="shared" si="1"/>
        <v>103.76712328767124</v>
      </c>
      <c r="P42" s="48">
        <f t="shared" si="2"/>
        <v>107.26072607260726</v>
      </c>
    </row>
    <row r="43" spans="1:16" ht="12.75" customHeight="1">
      <c r="A43" s="4"/>
      <c r="B43" s="313"/>
      <c r="C43" s="29">
        <v>7</v>
      </c>
      <c r="D43" s="43"/>
      <c r="E43" s="312" t="s">
        <v>237</v>
      </c>
      <c r="F43" s="312"/>
      <c r="G43" s="312"/>
      <c r="H43" s="312"/>
      <c r="I43" s="29">
        <v>31</v>
      </c>
      <c r="J43" s="47"/>
      <c r="K43" s="286"/>
      <c r="L43" s="116"/>
      <c r="M43" s="117"/>
      <c r="N43" s="117"/>
      <c r="O43" s="48"/>
      <c r="P43" s="48"/>
    </row>
    <row r="44" spans="1:16" ht="19.5" customHeight="1">
      <c r="A44" s="4"/>
      <c r="B44" s="313"/>
      <c r="C44" s="29">
        <v>8</v>
      </c>
      <c r="D44" s="43"/>
      <c r="E44" s="312" t="s">
        <v>238</v>
      </c>
      <c r="F44" s="312"/>
      <c r="G44" s="312"/>
      <c r="H44" s="312"/>
      <c r="I44" s="29">
        <v>32</v>
      </c>
      <c r="J44" s="47" t="s">
        <v>375</v>
      </c>
      <c r="K44" s="286">
        <v>146</v>
      </c>
      <c r="L44" s="116">
        <f t="shared" si="0"/>
        <v>429.4117647058823</v>
      </c>
      <c r="M44" s="117">
        <v>152</v>
      </c>
      <c r="N44" s="117">
        <v>163</v>
      </c>
      <c r="O44" s="48">
        <f t="shared" si="1"/>
        <v>104.10958904109589</v>
      </c>
      <c r="P44" s="48">
        <f t="shared" si="2"/>
        <v>107.23684210526316</v>
      </c>
    </row>
    <row r="45" spans="1:16" ht="12.75" customHeight="1">
      <c r="A45" s="4"/>
      <c r="B45" s="313"/>
      <c r="C45" s="43"/>
      <c r="D45" s="29" t="s">
        <v>15</v>
      </c>
      <c r="E45" s="312" t="s">
        <v>239</v>
      </c>
      <c r="F45" s="312"/>
      <c r="G45" s="312"/>
      <c r="H45" s="312"/>
      <c r="I45" s="29">
        <v>33</v>
      </c>
      <c r="J45" s="47"/>
      <c r="K45" s="286"/>
      <c r="L45" s="116"/>
      <c r="M45" s="117"/>
      <c r="N45" s="117"/>
      <c r="O45" s="48"/>
      <c r="P45" s="48"/>
    </row>
    <row r="46" spans="1:16" ht="12.75" customHeight="1">
      <c r="A46" s="4"/>
      <c r="B46" s="313"/>
      <c r="C46" s="43"/>
      <c r="D46" s="29" t="s">
        <v>25</v>
      </c>
      <c r="E46" s="312" t="s">
        <v>240</v>
      </c>
      <c r="F46" s="312"/>
      <c r="G46" s="312"/>
      <c r="H46" s="312"/>
      <c r="I46" s="29" t="s">
        <v>241</v>
      </c>
      <c r="J46" s="47" t="s">
        <v>376</v>
      </c>
      <c r="K46" s="286">
        <v>139</v>
      </c>
      <c r="L46" s="116">
        <f t="shared" si="0"/>
        <v>434.375</v>
      </c>
      <c r="M46" s="117">
        <v>144</v>
      </c>
      <c r="N46" s="117">
        <v>155</v>
      </c>
      <c r="O46" s="48">
        <f t="shared" si="1"/>
        <v>103.59712230215827</v>
      </c>
      <c r="P46" s="48">
        <f t="shared" si="2"/>
        <v>107.63888888888889</v>
      </c>
    </row>
    <row r="47" spans="1:16" ht="12.75" customHeight="1">
      <c r="A47" s="4"/>
      <c r="B47" s="313"/>
      <c r="C47" s="43"/>
      <c r="D47" s="29" t="s">
        <v>27</v>
      </c>
      <c r="E47" s="312" t="s">
        <v>242</v>
      </c>
      <c r="F47" s="312"/>
      <c r="G47" s="312"/>
      <c r="H47" s="312"/>
      <c r="I47" s="29">
        <v>34</v>
      </c>
      <c r="J47" s="47" t="s">
        <v>377</v>
      </c>
      <c r="K47" s="286">
        <v>7</v>
      </c>
      <c r="L47" s="116">
        <f t="shared" si="0"/>
        <v>350</v>
      </c>
      <c r="M47" s="117">
        <v>8</v>
      </c>
      <c r="N47" s="117">
        <v>8</v>
      </c>
      <c r="O47" s="48">
        <f t="shared" si="1"/>
        <v>114.28571428571428</v>
      </c>
      <c r="P47" s="48">
        <f t="shared" si="2"/>
        <v>100</v>
      </c>
    </row>
    <row r="48" spans="1:16" ht="12.75" customHeight="1">
      <c r="A48" s="4"/>
      <c r="B48" s="313"/>
      <c r="C48" s="29">
        <v>9</v>
      </c>
      <c r="D48" s="43"/>
      <c r="E48" s="312" t="s">
        <v>243</v>
      </c>
      <c r="F48" s="312"/>
      <c r="G48" s="312"/>
      <c r="H48" s="312"/>
      <c r="I48" s="29">
        <v>35</v>
      </c>
      <c r="J48" s="47" t="s">
        <v>375</v>
      </c>
      <c r="K48" s="286">
        <v>146</v>
      </c>
      <c r="L48" s="116">
        <f t="shared" si="0"/>
        <v>429.4117647058823</v>
      </c>
      <c r="M48" s="117">
        <v>151</v>
      </c>
      <c r="N48" s="117">
        <v>162</v>
      </c>
      <c r="O48" s="48">
        <f t="shared" si="1"/>
        <v>103.42465753424656</v>
      </c>
      <c r="P48" s="48">
        <f t="shared" si="2"/>
        <v>107.28476821192052</v>
      </c>
    </row>
    <row r="49" spans="1:16" ht="12.75" customHeight="1">
      <c r="A49" s="4"/>
      <c r="B49" s="29" t="s">
        <v>244</v>
      </c>
      <c r="C49" s="43"/>
      <c r="D49" s="43"/>
      <c r="E49" s="312" t="s">
        <v>245</v>
      </c>
      <c r="F49" s="312"/>
      <c r="G49" s="312"/>
      <c r="H49" s="312"/>
      <c r="I49" s="29">
        <v>36</v>
      </c>
      <c r="J49" s="47"/>
      <c r="K49" s="286"/>
      <c r="L49" s="116"/>
      <c r="M49" s="117"/>
      <c r="N49" s="117"/>
      <c r="O49" s="48"/>
      <c r="P49" s="48"/>
    </row>
    <row r="50" spans="1:16" ht="12.75" customHeight="1">
      <c r="A50" s="4"/>
      <c r="B50" s="29" t="s">
        <v>246</v>
      </c>
      <c r="C50" s="43"/>
      <c r="D50" s="43"/>
      <c r="E50" s="312" t="s">
        <v>247</v>
      </c>
      <c r="F50" s="312"/>
      <c r="G50" s="312"/>
      <c r="H50" s="312"/>
      <c r="I50" s="29">
        <v>37</v>
      </c>
      <c r="J50" s="47"/>
      <c r="K50" s="286"/>
      <c r="L50" s="116"/>
      <c r="M50" s="117"/>
      <c r="N50" s="117"/>
      <c r="O50" s="48"/>
      <c r="P50" s="48"/>
    </row>
    <row r="51" spans="1:16" ht="12.75" customHeight="1">
      <c r="A51" s="4"/>
      <c r="B51" s="313"/>
      <c r="C51" s="43"/>
      <c r="D51" s="29" t="s">
        <v>15</v>
      </c>
      <c r="E51" s="312" t="s">
        <v>248</v>
      </c>
      <c r="F51" s="312"/>
      <c r="G51" s="312"/>
      <c r="H51" s="312"/>
      <c r="I51" s="29">
        <v>38</v>
      </c>
      <c r="J51" s="47"/>
      <c r="K51" s="286"/>
      <c r="L51" s="116"/>
      <c r="M51" s="117"/>
      <c r="N51" s="117"/>
      <c r="O51" s="48"/>
      <c r="P51" s="48"/>
    </row>
    <row r="52" spans="1:16" ht="12.75" customHeight="1">
      <c r="A52" s="4"/>
      <c r="B52" s="313"/>
      <c r="C52" s="43"/>
      <c r="D52" s="29" t="s">
        <v>25</v>
      </c>
      <c r="E52" s="312" t="s">
        <v>249</v>
      </c>
      <c r="F52" s="312"/>
      <c r="G52" s="312"/>
      <c r="H52" s="312"/>
      <c r="I52" s="29">
        <v>39</v>
      </c>
      <c r="J52" s="47"/>
      <c r="K52" s="286"/>
      <c r="L52" s="116"/>
      <c r="M52" s="117"/>
      <c r="N52" s="117"/>
      <c r="O52" s="48"/>
      <c r="P52" s="48"/>
    </row>
    <row r="53" spans="1:16" ht="12.75" customHeight="1">
      <c r="A53" s="4"/>
      <c r="B53" s="313"/>
      <c r="C53" s="43"/>
      <c r="D53" s="29" t="s">
        <v>27</v>
      </c>
      <c r="E53" s="312" t="s">
        <v>250</v>
      </c>
      <c r="F53" s="312"/>
      <c r="G53" s="312"/>
      <c r="H53" s="312"/>
      <c r="I53" s="29">
        <v>40</v>
      </c>
      <c r="J53" s="47"/>
      <c r="K53" s="286"/>
      <c r="L53" s="116"/>
      <c r="M53" s="117"/>
      <c r="N53" s="117"/>
      <c r="O53" s="48"/>
      <c r="P53" s="48"/>
    </row>
    <row r="54" spans="1:16" ht="12.75" customHeight="1">
      <c r="A54" s="4"/>
      <c r="B54" s="313"/>
      <c r="C54" s="43"/>
      <c r="D54" s="29" t="s">
        <v>33</v>
      </c>
      <c r="E54" s="312" t="s">
        <v>251</v>
      </c>
      <c r="F54" s="312"/>
      <c r="G54" s="312"/>
      <c r="H54" s="312"/>
      <c r="I54" s="29">
        <v>41</v>
      </c>
      <c r="J54" s="47"/>
      <c r="K54" s="286"/>
      <c r="L54" s="116"/>
      <c r="M54" s="117"/>
      <c r="N54" s="117"/>
      <c r="O54" s="48"/>
      <c r="P54" s="48"/>
    </row>
    <row r="55" spans="1:16" ht="12.75" customHeight="1">
      <c r="A55" s="4"/>
      <c r="B55" s="313"/>
      <c r="C55" s="43"/>
      <c r="D55" s="29" t="s">
        <v>35</v>
      </c>
      <c r="E55" s="312" t="s">
        <v>132</v>
      </c>
      <c r="F55" s="312"/>
      <c r="G55" s="312"/>
      <c r="H55" s="312"/>
      <c r="I55" s="29">
        <v>42</v>
      </c>
      <c r="J55" s="47"/>
      <c r="K55" s="286"/>
      <c r="L55" s="116"/>
      <c r="M55" s="117"/>
      <c r="N55" s="117"/>
      <c r="O55" s="48"/>
      <c r="P55" s="48"/>
    </row>
    <row r="56" spans="1:16" ht="17.25" customHeight="1">
      <c r="A56" s="4"/>
      <c r="B56" s="29" t="s">
        <v>252</v>
      </c>
      <c r="C56" s="43"/>
      <c r="D56" s="43"/>
      <c r="E56" s="312" t="s">
        <v>253</v>
      </c>
      <c r="F56" s="312"/>
      <c r="G56" s="312"/>
      <c r="H56" s="312"/>
      <c r="I56" s="29">
        <v>43</v>
      </c>
      <c r="J56" s="47" t="s">
        <v>378</v>
      </c>
      <c r="K56" s="286">
        <v>929</v>
      </c>
      <c r="L56" s="116">
        <f t="shared" si="0"/>
        <v>113.70869033047735</v>
      </c>
      <c r="M56" s="117">
        <v>418</v>
      </c>
      <c r="N56" s="117">
        <v>428</v>
      </c>
      <c r="O56" s="48">
        <f t="shared" si="1"/>
        <v>44.994617868675995</v>
      </c>
      <c r="P56" s="48">
        <f t="shared" si="2"/>
        <v>102.39234449760765</v>
      </c>
    </row>
    <row r="57" spans="1:16" ht="12.75" customHeight="1">
      <c r="A57" s="4"/>
      <c r="B57" s="313"/>
      <c r="C57" s="29">
        <v>1</v>
      </c>
      <c r="D57" s="43"/>
      <c r="E57" s="312" t="s">
        <v>254</v>
      </c>
      <c r="F57" s="312"/>
      <c r="G57" s="312"/>
      <c r="H57" s="312"/>
      <c r="I57" s="29">
        <v>44</v>
      </c>
      <c r="J57" s="47"/>
      <c r="K57" s="286"/>
      <c r="L57" s="116"/>
      <c r="M57" s="117"/>
      <c r="N57" s="117"/>
      <c r="O57" s="48"/>
      <c r="P57" s="48"/>
    </row>
    <row r="58" spans="1:16" ht="12.75" customHeight="1">
      <c r="A58" s="4"/>
      <c r="B58" s="313"/>
      <c r="C58" s="43"/>
      <c r="D58" s="43"/>
      <c r="E58" s="49"/>
      <c r="F58" s="312" t="s">
        <v>255</v>
      </c>
      <c r="G58" s="312"/>
      <c r="H58" s="312"/>
      <c r="I58" s="29">
        <v>45</v>
      </c>
      <c r="J58" s="47"/>
      <c r="K58" s="286"/>
      <c r="L58" s="116"/>
      <c r="M58" s="117"/>
      <c r="N58" s="117"/>
      <c r="O58" s="48"/>
      <c r="P58" s="48"/>
    </row>
    <row r="59" spans="1:16" ht="12.75" customHeight="1">
      <c r="A59" s="4"/>
      <c r="B59" s="29" t="s">
        <v>256</v>
      </c>
      <c r="C59" s="43"/>
      <c r="D59" s="43"/>
      <c r="E59" s="312" t="s">
        <v>257</v>
      </c>
      <c r="F59" s="312"/>
      <c r="G59" s="312"/>
      <c r="H59" s="312"/>
      <c r="I59" s="29">
        <v>46</v>
      </c>
      <c r="J59" s="47" t="s">
        <v>378</v>
      </c>
      <c r="K59" s="286">
        <v>929</v>
      </c>
      <c r="L59" s="116">
        <f t="shared" si="0"/>
        <v>113.70869033047735</v>
      </c>
      <c r="M59" s="117">
        <v>418</v>
      </c>
      <c r="N59" s="117">
        <v>428</v>
      </c>
      <c r="O59" s="48">
        <f t="shared" si="1"/>
        <v>44.994617868675995</v>
      </c>
      <c r="P59" s="48">
        <f t="shared" si="2"/>
        <v>102.39234449760765</v>
      </c>
    </row>
    <row r="60" spans="1:16" ht="12.75" customHeight="1">
      <c r="A60" s="4"/>
      <c r="B60" s="29" t="s">
        <v>258</v>
      </c>
      <c r="C60" s="43"/>
      <c r="D60" s="43"/>
      <c r="E60" s="312" t="s">
        <v>201</v>
      </c>
      <c r="F60" s="312"/>
      <c r="G60" s="312"/>
      <c r="H60" s="312"/>
      <c r="I60" s="29">
        <v>47</v>
      </c>
      <c r="J60" s="47"/>
      <c r="K60" s="286"/>
      <c r="L60" s="116"/>
      <c r="M60" s="117"/>
      <c r="N60" s="117"/>
      <c r="O60" s="48"/>
      <c r="P60" s="48"/>
    </row>
    <row r="61" spans="1:16" ht="16.5" customHeight="1">
      <c r="A61" s="4"/>
      <c r="B61" s="313"/>
      <c r="C61" s="29">
        <v>1</v>
      </c>
      <c r="D61" s="43"/>
      <c r="E61" s="312" t="s">
        <v>202</v>
      </c>
      <c r="F61" s="312"/>
      <c r="G61" s="312"/>
      <c r="H61" s="312"/>
      <c r="I61" s="29">
        <v>48</v>
      </c>
      <c r="J61" s="47" t="s">
        <v>379</v>
      </c>
      <c r="K61" s="286" t="s">
        <v>379</v>
      </c>
      <c r="L61" s="116">
        <f t="shared" si="0"/>
        <v>100</v>
      </c>
      <c r="M61" s="117">
        <v>116</v>
      </c>
      <c r="N61" s="117">
        <v>116</v>
      </c>
      <c r="O61" s="48">
        <f t="shared" si="1"/>
        <v>100</v>
      </c>
      <c r="P61" s="48">
        <f t="shared" si="2"/>
        <v>100</v>
      </c>
    </row>
    <row r="62" spans="1:16" ht="13.5" customHeight="1">
      <c r="A62" s="4"/>
      <c r="B62" s="313"/>
      <c r="C62" s="29">
        <v>2</v>
      </c>
      <c r="D62" s="43"/>
      <c r="E62" s="312" t="s">
        <v>259</v>
      </c>
      <c r="F62" s="312"/>
      <c r="G62" s="312"/>
      <c r="H62" s="312"/>
      <c r="I62" s="29">
        <v>49</v>
      </c>
      <c r="J62" s="47" t="s">
        <v>380</v>
      </c>
      <c r="K62" s="286" t="s">
        <v>380</v>
      </c>
      <c r="L62" s="116">
        <f t="shared" si="0"/>
        <v>100</v>
      </c>
      <c r="M62" s="117">
        <v>115</v>
      </c>
      <c r="N62" s="117">
        <v>115</v>
      </c>
      <c r="O62" s="48">
        <f t="shared" si="1"/>
        <v>100</v>
      </c>
      <c r="P62" s="48">
        <f t="shared" si="2"/>
        <v>100</v>
      </c>
    </row>
    <row r="63" spans="1:16" ht="28.5" customHeight="1">
      <c r="A63" s="4"/>
      <c r="B63" s="313"/>
      <c r="C63" s="29">
        <v>3</v>
      </c>
      <c r="D63" s="43"/>
      <c r="E63" s="312" t="s">
        <v>260</v>
      </c>
      <c r="F63" s="312"/>
      <c r="G63" s="312"/>
      <c r="H63" s="312"/>
      <c r="I63" s="29">
        <v>50</v>
      </c>
      <c r="J63" s="47" t="s">
        <v>381</v>
      </c>
      <c r="K63" s="286" t="s">
        <v>381</v>
      </c>
      <c r="L63" s="116">
        <f t="shared" si="0"/>
        <v>100</v>
      </c>
      <c r="M63" s="50">
        <v>4389.13</v>
      </c>
      <c r="N63" s="50">
        <v>4489.86</v>
      </c>
      <c r="O63" s="48">
        <f t="shared" si="1"/>
        <v>102.50474090819921</v>
      </c>
      <c r="P63" s="48">
        <f t="shared" si="2"/>
        <v>102.29498784497156</v>
      </c>
    </row>
    <row r="64" spans="1:16" ht="17.25" customHeight="1">
      <c r="A64" s="4"/>
      <c r="B64" s="313"/>
      <c r="C64" s="29">
        <v>4</v>
      </c>
      <c r="D64" s="43"/>
      <c r="E64" s="312" t="s">
        <v>261</v>
      </c>
      <c r="F64" s="312"/>
      <c r="G64" s="312"/>
      <c r="H64" s="312"/>
      <c r="I64" s="29">
        <v>51</v>
      </c>
      <c r="J64" s="50">
        <v>3955.07</v>
      </c>
      <c r="K64" s="116">
        <v>3955.07</v>
      </c>
      <c r="L64" s="116">
        <f t="shared" si="0"/>
        <v>100</v>
      </c>
      <c r="M64" s="50">
        <v>4054.23</v>
      </c>
      <c r="N64" s="50">
        <v>4147.48</v>
      </c>
      <c r="O64" s="48">
        <f t="shared" si="1"/>
        <v>102.50716169372475</v>
      </c>
      <c r="P64" s="48">
        <f t="shared" si="2"/>
        <v>102.30006684376565</v>
      </c>
    </row>
    <row r="65" spans="1:16" ht="16.5" customHeight="1">
      <c r="A65" s="4"/>
      <c r="B65" s="313"/>
      <c r="C65" s="29">
        <v>5</v>
      </c>
      <c r="D65" s="43"/>
      <c r="E65" s="312" t="s">
        <v>262</v>
      </c>
      <c r="F65" s="312"/>
      <c r="G65" s="312"/>
      <c r="H65" s="312"/>
      <c r="I65" s="29">
        <v>52</v>
      </c>
      <c r="J65" s="113" t="s">
        <v>382</v>
      </c>
      <c r="K65" s="113">
        <f>K14/K62</f>
        <v>87.69565217391305</v>
      </c>
      <c r="L65" s="116">
        <f t="shared" si="0"/>
        <v>102.96542464942237</v>
      </c>
      <c r="M65" s="50">
        <f>M14/M62</f>
        <v>89.88804347826087</v>
      </c>
      <c r="N65" s="50">
        <f>N14/N62</f>
        <v>91.95546847826087</v>
      </c>
      <c r="O65" s="48">
        <f t="shared" si="1"/>
        <v>102.49999999999999</v>
      </c>
      <c r="P65" s="48">
        <f t="shared" si="2"/>
        <v>102.3</v>
      </c>
    </row>
    <row r="66" spans="1:16" ht="12.75" customHeight="1">
      <c r="A66" s="4"/>
      <c r="B66" s="313"/>
      <c r="C66" s="29">
        <v>6</v>
      </c>
      <c r="D66" s="43"/>
      <c r="E66" s="315" t="s">
        <v>269</v>
      </c>
      <c r="F66" s="315"/>
      <c r="G66" s="315"/>
      <c r="H66" s="315"/>
      <c r="I66" s="29">
        <v>53</v>
      </c>
      <c r="J66" s="113" t="s">
        <v>382</v>
      </c>
      <c r="K66" s="113">
        <f>K65</f>
        <v>87.69565217391305</v>
      </c>
      <c r="L66" s="116">
        <f t="shared" si="0"/>
        <v>102.96542464942237</v>
      </c>
      <c r="M66" s="50">
        <v>89.89</v>
      </c>
      <c r="N66" s="50">
        <v>91.96</v>
      </c>
      <c r="O66" s="48">
        <f t="shared" si="1"/>
        <v>102.50223103619236</v>
      </c>
      <c r="P66" s="48">
        <f t="shared" si="2"/>
        <v>102.30281455111803</v>
      </c>
    </row>
    <row r="67" spans="1:16" ht="12.75" customHeight="1" thickBot="1">
      <c r="A67" s="4"/>
      <c r="B67" s="313"/>
      <c r="C67" s="51">
        <v>7</v>
      </c>
      <c r="D67" s="52"/>
      <c r="E67" s="312" t="s">
        <v>270</v>
      </c>
      <c r="F67" s="312"/>
      <c r="G67" s="312"/>
      <c r="H67" s="312"/>
      <c r="I67" s="53"/>
      <c r="J67" s="113"/>
      <c r="K67" s="113"/>
      <c r="L67" s="116"/>
      <c r="M67" s="117"/>
      <c r="N67" s="117"/>
      <c r="O67" s="48"/>
      <c r="P67" s="48"/>
    </row>
    <row r="68" spans="1:16" ht="29.25" customHeight="1">
      <c r="A68" s="4"/>
      <c r="B68" s="313"/>
      <c r="C68" s="54">
        <v>8</v>
      </c>
      <c r="D68" s="55"/>
      <c r="E68" s="316" t="s">
        <v>263</v>
      </c>
      <c r="F68" s="316"/>
      <c r="G68" s="316"/>
      <c r="H68" s="316"/>
      <c r="I68" s="29">
        <v>54</v>
      </c>
      <c r="J68" s="113">
        <v>991.84</v>
      </c>
      <c r="K68" s="113">
        <f>K19/K13*1000</f>
        <v>963.3300297324083</v>
      </c>
      <c r="L68" s="116">
        <f t="shared" si="0"/>
        <v>97.12554744035413</v>
      </c>
      <c r="M68" s="50">
        <v>961.71</v>
      </c>
      <c r="N68" s="50">
        <v>961.72</v>
      </c>
      <c r="O68" s="48">
        <f t="shared" si="1"/>
        <v>99.83183024691358</v>
      </c>
      <c r="P68" s="48">
        <f t="shared" si="2"/>
        <v>100.00103981449709</v>
      </c>
    </row>
    <row r="69" spans="1:16" ht="17.25" customHeight="1">
      <c r="A69" s="4"/>
      <c r="B69" s="313"/>
      <c r="C69" s="56">
        <v>9</v>
      </c>
      <c r="D69" s="57"/>
      <c r="E69" s="315" t="s">
        <v>203</v>
      </c>
      <c r="F69" s="315"/>
      <c r="G69" s="315"/>
      <c r="H69" s="315"/>
      <c r="I69" s="56">
        <v>55</v>
      </c>
      <c r="J69" s="58" t="s">
        <v>267</v>
      </c>
      <c r="K69" s="288" t="s">
        <v>267</v>
      </c>
      <c r="L69" s="116">
        <f t="shared" si="0"/>
        <v>100</v>
      </c>
      <c r="M69" s="117">
        <v>31</v>
      </c>
      <c r="N69" s="118">
        <v>0</v>
      </c>
      <c r="O69" s="48">
        <f t="shared" si="1"/>
        <v>100</v>
      </c>
      <c r="P69" s="48">
        <f t="shared" si="2"/>
        <v>0</v>
      </c>
    </row>
    <row r="70" spans="1:16" ht="16.5" customHeight="1">
      <c r="A70" s="4"/>
      <c r="B70" s="314"/>
      <c r="C70" s="59">
        <v>10</v>
      </c>
      <c r="D70" s="60"/>
      <c r="E70" s="317" t="s">
        <v>264</v>
      </c>
      <c r="F70" s="317"/>
      <c r="G70" s="317"/>
      <c r="H70" s="317"/>
      <c r="I70" s="61">
        <v>56</v>
      </c>
      <c r="J70" s="62" t="s">
        <v>365</v>
      </c>
      <c r="K70" s="289" t="s">
        <v>365</v>
      </c>
      <c r="L70" s="116">
        <f t="shared" si="0"/>
        <v>100</v>
      </c>
      <c r="M70" s="117">
        <v>40</v>
      </c>
      <c r="N70" s="119">
        <v>40</v>
      </c>
      <c r="O70" s="48">
        <f t="shared" si="1"/>
        <v>100</v>
      </c>
      <c r="P70" s="48">
        <f t="shared" si="2"/>
        <v>100</v>
      </c>
    </row>
    <row r="71" spans="1:18" ht="17.25" customHeight="1">
      <c r="A71" s="4" t="s">
        <v>265</v>
      </c>
      <c r="B71" s="300"/>
      <c r="C71" s="300"/>
      <c r="D71" s="300"/>
      <c r="E71" s="300"/>
      <c r="F71" s="300"/>
      <c r="G71" s="300"/>
      <c r="H71" s="300"/>
      <c r="I71" s="63"/>
      <c r="J71" s="63"/>
      <c r="K71" s="63"/>
      <c r="L71" s="66"/>
      <c r="M71" s="67"/>
      <c r="N71" s="67"/>
      <c r="O71" s="67"/>
      <c r="P71" s="67"/>
      <c r="Q71" s="68"/>
      <c r="R71" s="5"/>
    </row>
    <row r="72" spans="2:18" ht="17.25" customHeight="1">
      <c r="B72" s="307" t="s">
        <v>471</v>
      </c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  <c r="O72" s="307"/>
      <c r="P72" s="307"/>
      <c r="Q72" s="68"/>
      <c r="R72" s="5"/>
    </row>
    <row r="73" spans="2:18" ht="17.25" customHeight="1">
      <c r="B73" s="307" t="s">
        <v>473</v>
      </c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  <c r="O73" s="307"/>
      <c r="P73" s="307"/>
      <c r="Q73" s="1"/>
      <c r="R73" s="5"/>
    </row>
    <row r="74" spans="2:16" ht="18">
      <c r="B74" s="318"/>
      <c r="C74" s="318"/>
      <c r="D74" s="318"/>
      <c r="E74" s="318"/>
      <c r="F74" s="318"/>
      <c r="G74" s="318"/>
      <c r="H74" s="318"/>
      <c r="I74" s="15"/>
      <c r="J74" s="115"/>
      <c r="K74" s="114"/>
      <c r="L74" s="114"/>
      <c r="M74" s="115"/>
      <c r="N74" s="14"/>
      <c r="O74" s="14"/>
      <c r="P74" s="14"/>
    </row>
    <row r="75" spans="2:16" ht="12" customHeight="1">
      <c r="B75" s="318"/>
      <c r="C75" s="318"/>
      <c r="D75" s="318"/>
      <c r="E75" s="318"/>
      <c r="F75" s="318"/>
      <c r="G75" s="318"/>
      <c r="H75" s="318"/>
      <c r="I75" s="15"/>
      <c r="J75" s="115"/>
      <c r="K75" s="16"/>
      <c r="L75" s="16"/>
      <c r="M75" s="18"/>
      <c r="N75" s="14"/>
      <c r="O75" s="14"/>
      <c r="P75" s="14"/>
    </row>
    <row r="76" spans="2:16" ht="18">
      <c r="B76" s="318"/>
      <c r="C76" s="318"/>
      <c r="D76" s="318"/>
      <c r="E76" s="318"/>
      <c r="F76" s="318"/>
      <c r="G76" s="318"/>
      <c r="H76" s="318"/>
      <c r="I76" s="15"/>
      <c r="J76" s="15"/>
      <c r="K76" s="16"/>
      <c r="L76" s="16"/>
      <c r="M76" s="18"/>
      <c r="N76" s="14"/>
      <c r="O76" s="14"/>
      <c r="P76" s="14"/>
    </row>
    <row r="77" spans="2:16" ht="18">
      <c r="B77" s="318"/>
      <c r="C77" s="318"/>
      <c r="D77" s="318"/>
      <c r="E77" s="318"/>
      <c r="F77" s="318"/>
      <c r="G77" s="318"/>
      <c r="H77" s="318"/>
      <c r="I77" s="15"/>
      <c r="J77" s="15"/>
      <c r="K77" s="16"/>
      <c r="L77" s="16"/>
      <c r="M77" s="14"/>
      <c r="N77" s="14"/>
      <c r="O77" s="14"/>
      <c r="P77" s="14"/>
    </row>
    <row r="78" spans="2:16" ht="18">
      <c r="B78" s="318"/>
      <c r="C78" s="318"/>
      <c r="D78" s="318"/>
      <c r="E78" s="318"/>
      <c r="F78" s="318"/>
      <c r="G78" s="318"/>
      <c r="H78" s="318"/>
      <c r="I78" s="15"/>
      <c r="J78" s="15"/>
      <c r="K78" s="16"/>
      <c r="L78" s="16"/>
      <c r="M78" s="14"/>
      <c r="N78" s="14"/>
      <c r="O78" s="14"/>
      <c r="P78" s="14"/>
    </row>
  </sheetData>
  <sheetProtection selectLockedCells="1" selectUnlockedCells="1"/>
  <mergeCells count="95">
    <mergeCell ref="E68:H68"/>
    <mergeCell ref="E69:H69"/>
    <mergeCell ref="E70:H70"/>
    <mergeCell ref="B76:H76"/>
    <mergeCell ref="B77:H77"/>
    <mergeCell ref="B78:H78"/>
    <mergeCell ref="B74:H74"/>
    <mergeCell ref="B75:H75"/>
    <mergeCell ref="B71:H71"/>
    <mergeCell ref="F58:H58"/>
    <mergeCell ref="E59:H59"/>
    <mergeCell ref="E60:H60"/>
    <mergeCell ref="B61:B70"/>
    <mergeCell ref="E61:H61"/>
    <mergeCell ref="E62:H62"/>
    <mergeCell ref="E63:H63"/>
    <mergeCell ref="E64:H64"/>
    <mergeCell ref="E65:H65"/>
    <mergeCell ref="E66:H66"/>
    <mergeCell ref="E67:H67"/>
    <mergeCell ref="B51:B55"/>
    <mergeCell ref="E51:H51"/>
    <mergeCell ref="E52:H52"/>
    <mergeCell ref="E53:H53"/>
    <mergeCell ref="E54:H54"/>
    <mergeCell ref="E55:H55"/>
    <mergeCell ref="E56:H56"/>
    <mergeCell ref="B57:B58"/>
    <mergeCell ref="E57:H57"/>
    <mergeCell ref="E47:H47"/>
    <mergeCell ref="E48:H48"/>
    <mergeCell ref="E49:H49"/>
    <mergeCell ref="E50:H50"/>
    <mergeCell ref="E43:H43"/>
    <mergeCell ref="E44:H44"/>
    <mergeCell ref="E45:H45"/>
    <mergeCell ref="E46:H46"/>
    <mergeCell ref="E34:H34"/>
    <mergeCell ref="E35:H35"/>
    <mergeCell ref="E36:H36"/>
    <mergeCell ref="B37:B48"/>
    <mergeCell ref="E37:H37"/>
    <mergeCell ref="E38:H38"/>
    <mergeCell ref="E39:H39"/>
    <mergeCell ref="E40:H40"/>
    <mergeCell ref="E41:H41"/>
    <mergeCell ref="E42:H42"/>
    <mergeCell ref="F30:H30"/>
    <mergeCell ref="E31:H31"/>
    <mergeCell ref="E32:H32"/>
    <mergeCell ref="E33:H33"/>
    <mergeCell ref="F26:H26"/>
    <mergeCell ref="F27:H27"/>
    <mergeCell ref="F28:H28"/>
    <mergeCell ref="F29:H29"/>
    <mergeCell ref="E19:H19"/>
    <mergeCell ref="B20:B33"/>
    <mergeCell ref="E20:H20"/>
    <mergeCell ref="C21:C31"/>
    <mergeCell ref="E21:H21"/>
    <mergeCell ref="E22:H22"/>
    <mergeCell ref="D23:D30"/>
    <mergeCell ref="E23:H23"/>
    <mergeCell ref="F24:H24"/>
    <mergeCell ref="F25:H25"/>
    <mergeCell ref="E13:H13"/>
    <mergeCell ref="B14:B18"/>
    <mergeCell ref="E14:H14"/>
    <mergeCell ref="F15:H15"/>
    <mergeCell ref="F16:H16"/>
    <mergeCell ref="E17:H17"/>
    <mergeCell ref="E18:H18"/>
    <mergeCell ref="B10:D11"/>
    <mergeCell ref="E10:H11"/>
    <mergeCell ref="I10:I11"/>
    <mergeCell ref="J10:J11"/>
    <mergeCell ref="C12:D12"/>
    <mergeCell ref="E12:H12"/>
    <mergeCell ref="F8:H8"/>
    <mergeCell ref="B9:D9"/>
    <mergeCell ref="E9:H9"/>
    <mergeCell ref="P8:Q8"/>
    <mergeCell ref="B72:P72"/>
    <mergeCell ref="B73:P73"/>
    <mergeCell ref="K10:K11"/>
    <mergeCell ref="L10:L11"/>
    <mergeCell ref="M10:M11"/>
    <mergeCell ref="N10:N11"/>
    <mergeCell ref="A1:N1"/>
    <mergeCell ref="A2:N2"/>
    <mergeCell ref="A4:N4"/>
    <mergeCell ref="A6:P6"/>
    <mergeCell ref="A7:P7"/>
    <mergeCell ref="O2:P2"/>
    <mergeCell ref="A3:P3"/>
  </mergeCells>
  <printOptions/>
  <pageMargins left="0.66" right="0.7" top="0.9263888888888889" bottom="0.9263888888888889" header="0.7875" footer="0.7875"/>
  <pageSetup firstPageNumber="1" useFirstPageNumber="1" horizontalDpi="300" verticalDpi="300" orientation="portrait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33" sqref="H32:H33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8.8515625" style="0" customWidth="1"/>
    <col min="6" max="6" width="14.7109375" style="0" customWidth="1"/>
    <col min="7" max="7" width="12.421875" style="0" customWidth="1"/>
    <col min="8" max="8" width="10.28125" style="0" customWidth="1"/>
  </cols>
  <sheetData>
    <row r="1" ht="12.75">
      <c r="G1" s="150" t="s">
        <v>396</v>
      </c>
    </row>
    <row r="2" spans="2:8" ht="15.75">
      <c r="B2" s="321" t="s">
        <v>308</v>
      </c>
      <c r="C2" s="321"/>
      <c r="D2" s="321"/>
      <c r="E2" s="321"/>
      <c r="F2" s="321"/>
      <c r="G2" s="321"/>
      <c r="H2" s="321"/>
    </row>
    <row r="4" ht="13.5" thickBot="1">
      <c r="H4" s="151" t="s">
        <v>397</v>
      </c>
    </row>
    <row r="5" spans="1:8" ht="12.75" customHeight="1" thickBot="1">
      <c r="A5" s="152" t="s">
        <v>309</v>
      </c>
      <c r="B5" s="322" t="s">
        <v>310</v>
      </c>
      <c r="C5" s="323" t="s">
        <v>398</v>
      </c>
      <c r="D5" s="323"/>
      <c r="E5" s="324" t="s">
        <v>311</v>
      </c>
      <c r="F5" s="325" t="s">
        <v>399</v>
      </c>
      <c r="G5" s="325"/>
      <c r="H5" s="324" t="s">
        <v>312</v>
      </c>
    </row>
    <row r="6" spans="1:8" ht="13.5" thickBot="1">
      <c r="A6" s="153" t="s">
        <v>313</v>
      </c>
      <c r="B6" s="322"/>
      <c r="C6" s="142" t="s">
        <v>6</v>
      </c>
      <c r="D6" s="142" t="s">
        <v>314</v>
      </c>
      <c r="E6" s="324"/>
      <c r="F6" s="154" t="s">
        <v>6</v>
      </c>
      <c r="G6" s="154" t="s">
        <v>314</v>
      </c>
      <c r="H6" s="324"/>
    </row>
    <row r="7" spans="1:10" s="111" customFormat="1" ht="12" thickBot="1">
      <c r="A7" s="155">
        <v>0</v>
      </c>
      <c r="B7" s="156">
        <v>1</v>
      </c>
      <c r="C7" s="157">
        <v>2</v>
      </c>
      <c r="D7" s="158">
        <v>3</v>
      </c>
      <c r="E7" s="156">
        <v>4</v>
      </c>
      <c r="F7" s="158">
        <v>5</v>
      </c>
      <c r="G7" s="158">
        <v>6</v>
      </c>
      <c r="H7" s="159">
        <v>7</v>
      </c>
      <c r="J7" s="160"/>
    </row>
    <row r="8" spans="1:8" s="111" customFormat="1" ht="16.5" thickBot="1">
      <c r="A8" s="161" t="s">
        <v>315</v>
      </c>
      <c r="B8" s="162" t="s">
        <v>316</v>
      </c>
      <c r="C8" s="163">
        <f>C9+C10+C11</f>
        <v>7657</v>
      </c>
      <c r="D8" s="163">
        <f>D9+D10+D11</f>
        <v>7542</v>
      </c>
      <c r="E8" s="164">
        <f>D8/C8*100</f>
        <v>98.4981063079535</v>
      </c>
      <c r="F8" s="163">
        <f>F9+F10+F11</f>
        <v>8500</v>
      </c>
      <c r="G8" s="163">
        <f>G9+G10+G11</f>
        <v>8194</v>
      </c>
      <c r="H8" s="165">
        <f>G8/F8*100</f>
        <v>96.39999999999999</v>
      </c>
    </row>
    <row r="9" spans="1:8" ht="16.5" customHeight="1" thickBot="1">
      <c r="A9" s="166">
        <v>1</v>
      </c>
      <c r="B9" s="167" t="s">
        <v>317</v>
      </c>
      <c r="C9" s="168">
        <v>7656</v>
      </c>
      <c r="D9" s="168">
        <v>7541</v>
      </c>
      <c r="E9" s="164">
        <f>D9/C9*100</f>
        <v>98.49791013584117</v>
      </c>
      <c r="F9" s="168">
        <v>8499</v>
      </c>
      <c r="G9" s="168">
        <v>8191</v>
      </c>
      <c r="H9" s="165">
        <f>G9/F9*100</f>
        <v>96.37604424049889</v>
      </c>
    </row>
    <row r="10" spans="1:8" ht="15.75" customHeight="1" thickBot="1">
      <c r="A10" s="169" t="s">
        <v>400</v>
      </c>
      <c r="B10" s="170" t="s">
        <v>210</v>
      </c>
      <c r="C10" s="171">
        <v>1</v>
      </c>
      <c r="D10" s="172">
        <v>1</v>
      </c>
      <c r="E10" s="164">
        <f>D10/C10*100</f>
        <v>100</v>
      </c>
      <c r="F10" s="171">
        <v>1</v>
      </c>
      <c r="G10" s="172">
        <v>3</v>
      </c>
      <c r="H10" s="165">
        <f>G10/F10*100</f>
        <v>300</v>
      </c>
    </row>
    <row r="11" spans="1:8" ht="15.75" customHeight="1" thickBot="1">
      <c r="A11" s="173" t="s">
        <v>401</v>
      </c>
      <c r="B11" s="174" t="s">
        <v>56</v>
      </c>
      <c r="C11" s="175">
        <v>0</v>
      </c>
      <c r="D11" s="176">
        <v>0</v>
      </c>
      <c r="E11" s="177">
        <v>0</v>
      </c>
      <c r="F11" s="175">
        <v>0</v>
      </c>
      <c r="G11" s="176">
        <v>0</v>
      </c>
      <c r="H11" s="178">
        <v>0</v>
      </c>
    </row>
    <row r="16" spans="2:7" ht="18.75" customHeight="1">
      <c r="B16" s="319" t="s">
        <v>402</v>
      </c>
      <c r="C16" s="319"/>
      <c r="F16" s="319" t="s">
        <v>302</v>
      </c>
      <c r="G16" s="319"/>
    </row>
    <row r="17" spans="2:7" ht="15" customHeight="1">
      <c r="B17" s="320" t="s">
        <v>301</v>
      </c>
      <c r="C17" s="320"/>
      <c r="F17" s="320" t="s">
        <v>303</v>
      </c>
      <c r="G17" s="320"/>
    </row>
    <row r="18" spans="2:7" ht="12.75" customHeight="1">
      <c r="B18" s="72"/>
      <c r="C18" s="17"/>
      <c r="F18" s="328"/>
      <c r="G18" s="328"/>
    </row>
    <row r="19" spans="2:7" ht="12.75" customHeight="1">
      <c r="B19" s="319"/>
      <c r="C19" s="319"/>
      <c r="F19" s="326"/>
      <c r="G19" s="326"/>
    </row>
    <row r="20" spans="2:7" ht="12.75" customHeight="1">
      <c r="B20" s="320"/>
      <c r="C20" s="320"/>
      <c r="F20" s="327"/>
      <c r="G20" s="328"/>
    </row>
    <row r="21" spans="2:7" ht="12.75" customHeight="1">
      <c r="B21" s="149" t="s">
        <v>403</v>
      </c>
      <c r="C21" s="149"/>
      <c r="F21" s="326" t="s">
        <v>395</v>
      </c>
      <c r="G21" s="326"/>
    </row>
    <row r="22" spans="2:7" ht="12.75" customHeight="1">
      <c r="B22" s="320" t="s">
        <v>306</v>
      </c>
      <c r="C22" s="320"/>
      <c r="F22" s="327" t="s">
        <v>305</v>
      </c>
      <c r="G22" s="328"/>
    </row>
    <row r="23" spans="2:3" ht="12.75" customHeight="1">
      <c r="B23" s="320"/>
      <c r="C23" s="320"/>
    </row>
  </sheetData>
  <sheetProtection selectLockedCells="1" selectUnlockedCells="1"/>
  <mergeCells count="19">
    <mergeCell ref="F21:G21"/>
    <mergeCell ref="B22:C22"/>
    <mergeCell ref="F22:G22"/>
    <mergeCell ref="B23:C23"/>
    <mergeCell ref="F18:G18"/>
    <mergeCell ref="B19:C19"/>
    <mergeCell ref="F19:G19"/>
    <mergeCell ref="B20:C20"/>
    <mergeCell ref="F20:G20"/>
    <mergeCell ref="B16:C16"/>
    <mergeCell ref="F16:G16"/>
    <mergeCell ref="B17:C17"/>
    <mergeCell ref="F17:G17"/>
    <mergeCell ref="B2:H2"/>
    <mergeCell ref="B5:B6"/>
    <mergeCell ref="C5:D5"/>
    <mergeCell ref="E5:E6"/>
    <mergeCell ref="F5:G5"/>
    <mergeCell ref="H5:H6"/>
  </mergeCells>
  <printOptions/>
  <pageMargins left="0.7875" right="0.4048611111111111" top="0.4513888888888889" bottom="0.43819444444444444" header="0.3125" footer="0.29930555555555555"/>
  <pageSetup horizontalDpi="300" verticalDpi="300" orientation="portrait" paperSize="9" scale="6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I18" sqref="I18"/>
    </sheetView>
  </sheetViews>
  <sheetFormatPr defaultColWidth="9.140625" defaultRowHeight="12.75" customHeight="1"/>
  <cols>
    <col min="1" max="1" width="4.00390625" style="108" customWidth="1"/>
    <col min="2" max="2" width="3.00390625" style="108" customWidth="1"/>
    <col min="3" max="3" width="41.00390625" style="108" customWidth="1"/>
    <col min="4" max="4" width="12.00390625" style="108" customWidth="1"/>
    <col min="5" max="5" width="10.57421875" style="108" customWidth="1"/>
    <col min="6" max="6" width="8.28125" style="108" customWidth="1"/>
    <col min="7" max="7" width="10.140625" style="108" customWidth="1"/>
    <col min="8" max="8" width="9.00390625" style="108" customWidth="1"/>
    <col min="9" max="9" width="10.8515625" style="108" customWidth="1"/>
    <col min="10" max="10" width="8.28125" style="108" customWidth="1"/>
    <col min="11" max="11" width="11.421875" style="108" customWidth="1"/>
    <col min="12" max="12" width="10.8515625" style="108" customWidth="1"/>
    <col min="13" max="16384" width="9.140625" style="108" customWidth="1"/>
  </cols>
  <sheetData>
    <row r="1" spans="1:12" ht="12.75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4" t="s">
        <v>430</v>
      </c>
    </row>
    <row r="3" spans="2:12" ht="12.75" customHeight="1">
      <c r="B3" s="342" t="s">
        <v>431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6" ht="13.5" thickBot="1">
      <c r="L6" s="204" t="s">
        <v>205</v>
      </c>
    </row>
    <row r="7" spans="1:12" ht="12.75" customHeight="1" thickBot="1">
      <c r="A7" s="343" t="s">
        <v>432</v>
      </c>
      <c r="B7" s="344" t="s">
        <v>433</v>
      </c>
      <c r="C7" s="344"/>
      <c r="D7" s="345" t="s">
        <v>434</v>
      </c>
      <c r="E7" s="346" t="s">
        <v>404</v>
      </c>
      <c r="F7" s="346"/>
      <c r="G7" s="347" t="s">
        <v>405</v>
      </c>
      <c r="H7" s="347"/>
      <c r="I7" s="348" t="s">
        <v>322</v>
      </c>
      <c r="J7" s="348"/>
      <c r="K7" s="349" t="s">
        <v>406</v>
      </c>
      <c r="L7" s="349"/>
    </row>
    <row r="8" spans="1:12" ht="26.25" customHeight="1" thickBot="1">
      <c r="A8" s="343"/>
      <c r="B8" s="344"/>
      <c r="C8" s="344"/>
      <c r="D8" s="345"/>
      <c r="E8" s="350" t="s">
        <v>435</v>
      </c>
      <c r="F8" s="350"/>
      <c r="G8" s="351" t="s">
        <v>436</v>
      </c>
      <c r="H8" s="351"/>
      <c r="I8" s="338" t="s">
        <v>437</v>
      </c>
      <c r="J8" s="338"/>
      <c r="K8" s="339" t="s">
        <v>438</v>
      </c>
      <c r="L8" s="339"/>
    </row>
    <row r="9" spans="1:12" ht="28.5" customHeight="1" thickBot="1">
      <c r="A9" s="343"/>
      <c r="B9" s="344"/>
      <c r="C9" s="344"/>
      <c r="D9" s="345"/>
      <c r="E9" s="205" t="s">
        <v>439</v>
      </c>
      <c r="F9" s="206" t="s">
        <v>440</v>
      </c>
      <c r="G9" s="207" t="s">
        <v>441</v>
      </c>
      <c r="H9" s="206" t="s">
        <v>440</v>
      </c>
      <c r="I9" s="205" t="s">
        <v>441</v>
      </c>
      <c r="J9" s="206" t="s">
        <v>440</v>
      </c>
      <c r="K9" s="207" t="s">
        <v>441</v>
      </c>
      <c r="L9" s="206" t="s">
        <v>440</v>
      </c>
    </row>
    <row r="10" spans="1:12" s="215" customFormat="1" ht="12" customHeight="1" thickBot="1">
      <c r="A10" s="208">
        <v>0</v>
      </c>
      <c r="B10" s="340">
        <v>1</v>
      </c>
      <c r="C10" s="340"/>
      <c r="D10" s="209">
        <v>2</v>
      </c>
      <c r="E10" s="210">
        <v>3</v>
      </c>
      <c r="F10" s="211">
        <v>4</v>
      </c>
      <c r="G10" s="212">
        <v>5</v>
      </c>
      <c r="H10" s="213">
        <v>6</v>
      </c>
      <c r="I10" s="210">
        <v>7</v>
      </c>
      <c r="J10" s="214">
        <v>8</v>
      </c>
      <c r="K10" s="212">
        <v>9</v>
      </c>
      <c r="L10" s="214">
        <v>10</v>
      </c>
    </row>
    <row r="11" spans="1:12" s="215" customFormat="1" ht="27" customHeight="1">
      <c r="A11" s="216" t="s">
        <v>442</v>
      </c>
      <c r="B11" s="341" t="s">
        <v>431</v>
      </c>
      <c r="C11" s="341"/>
      <c r="D11" s="217"/>
      <c r="E11" s="217">
        <v>341</v>
      </c>
      <c r="F11" s="217">
        <v>31</v>
      </c>
      <c r="G11" s="218"/>
      <c r="H11" s="218">
        <v>31</v>
      </c>
      <c r="I11" s="219"/>
      <c r="J11" s="217">
        <v>31</v>
      </c>
      <c r="K11" s="220"/>
      <c r="L11" s="221">
        <v>0</v>
      </c>
    </row>
    <row r="12" spans="1:15" ht="41.25" customHeight="1">
      <c r="A12" s="222">
        <v>1</v>
      </c>
      <c r="B12" s="335" t="s">
        <v>443</v>
      </c>
      <c r="C12" s="335"/>
      <c r="D12" s="90"/>
      <c r="E12" s="88" t="s">
        <v>258</v>
      </c>
      <c r="F12" s="88" t="s">
        <v>258</v>
      </c>
      <c r="G12" s="223">
        <v>29</v>
      </c>
      <c r="H12" s="223"/>
      <c r="I12" s="224" t="s">
        <v>467</v>
      </c>
      <c r="J12" s="225"/>
      <c r="K12" s="225" t="s">
        <v>468</v>
      </c>
      <c r="L12" s="188"/>
      <c r="O12" s="226"/>
    </row>
    <row r="13" spans="1:12" ht="15" customHeight="1" thickBot="1">
      <c r="A13" s="227"/>
      <c r="B13" s="336" t="s">
        <v>444</v>
      </c>
      <c r="C13" s="336"/>
      <c r="D13" s="228"/>
      <c r="E13" s="229" t="s">
        <v>258</v>
      </c>
      <c r="F13" s="229" t="s">
        <v>258</v>
      </c>
      <c r="G13" s="230">
        <f>SUM(G11:G12)</f>
        <v>29</v>
      </c>
      <c r="H13" s="230">
        <f>H11</f>
        <v>31</v>
      </c>
      <c r="I13" s="231" t="s">
        <v>467</v>
      </c>
      <c r="J13" s="228">
        <f>J11</f>
        <v>31</v>
      </c>
      <c r="K13" s="232" t="s">
        <v>468</v>
      </c>
      <c r="L13" s="233">
        <v>0</v>
      </c>
    </row>
    <row r="14" spans="1:12" ht="27" customHeight="1">
      <c r="A14" s="234" t="s">
        <v>445</v>
      </c>
      <c r="B14" s="333" t="s">
        <v>446</v>
      </c>
      <c r="C14" s="333"/>
      <c r="D14" s="217"/>
      <c r="E14" s="235"/>
      <c r="F14" s="235"/>
      <c r="G14" s="236"/>
      <c r="H14" s="236"/>
      <c r="I14" s="235"/>
      <c r="J14" s="235"/>
      <c r="K14" s="235"/>
      <c r="L14" s="237"/>
    </row>
    <row r="15" spans="1:12" ht="23.25" customHeight="1">
      <c r="A15" s="222">
        <v>1</v>
      </c>
      <c r="B15" s="334" t="s">
        <v>447</v>
      </c>
      <c r="C15" s="334"/>
      <c r="D15" s="90"/>
      <c r="E15" s="88" t="s">
        <v>258</v>
      </c>
      <c r="F15" s="88" t="s">
        <v>258</v>
      </c>
      <c r="G15" s="223"/>
      <c r="H15" s="223">
        <v>0</v>
      </c>
      <c r="I15" s="90"/>
      <c r="J15" s="90"/>
      <c r="K15" s="90"/>
      <c r="L15" s="188">
        <v>0</v>
      </c>
    </row>
    <row r="16" spans="1:12" ht="15" customHeight="1">
      <c r="A16" s="222">
        <v>2</v>
      </c>
      <c r="B16" s="335" t="s">
        <v>448</v>
      </c>
      <c r="C16" s="335"/>
      <c r="D16" s="90"/>
      <c r="E16" s="88" t="s">
        <v>258</v>
      </c>
      <c r="F16" s="88" t="s">
        <v>258</v>
      </c>
      <c r="G16" s="223"/>
      <c r="H16" s="223"/>
      <c r="I16" s="90"/>
      <c r="J16" s="90">
        <v>-31</v>
      </c>
      <c r="K16" s="90"/>
      <c r="L16" s="188"/>
    </row>
    <row r="17" spans="1:12" ht="13.5" customHeight="1" thickBot="1">
      <c r="A17" s="227"/>
      <c r="B17" s="336" t="s">
        <v>449</v>
      </c>
      <c r="C17" s="336"/>
      <c r="D17" s="228"/>
      <c r="E17" s="229" t="s">
        <v>258</v>
      </c>
      <c r="F17" s="229" t="s">
        <v>258</v>
      </c>
      <c r="G17" s="230"/>
      <c r="H17" s="230"/>
      <c r="I17" s="228"/>
      <c r="J17" s="228"/>
      <c r="K17" s="228"/>
      <c r="L17" s="233"/>
    </row>
    <row r="18" spans="1:12" ht="23.25" customHeight="1" thickBot="1">
      <c r="A18" s="238" t="s">
        <v>450</v>
      </c>
      <c r="B18" s="337" t="s">
        <v>451</v>
      </c>
      <c r="C18" s="337"/>
      <c r="D18" s="239"/>
      <c r="E18" s="240">
        <v>341</v>
      </c>
      <c r="F18" s="241">
        <v>31</v>
      </c>
      <c r="G18" s="241">
        <f>G13+G17</f>
        <v>29</v>
      </c>
      <c r="H18" s="241">
        <f>H13+H17</f>
        <v>31</v>
      </c>
      <c r="I18" s="240" t="str">
        <f>I13</f>
        <v>+8</v>
      </c>
      <c r="J18" s="240">
        <v>0</v>
      </c>
      <c r="K18" s="242" t="str">
        <f>K13</f>
        <v>+9</v>
      </c>
      <c r="L18" s="243">
        <v>0</v>
      </c>
    </row>
    <row r="19" spans="3:12" ht="32.25" customHeight="1">
      <c r="C19" s="319"/>
      <c r="D19" s="319"/>
      <c r="J19" s="329"/>
      <c r="K19" s="329"/>
      <c r="L19" s="329"/>
    </row>
    <row r="20" spans="3:12" ht="29.25" customHeight="1">
      <c r="C20" s="319" t="s">
        <v>300</v>
      </c>
      <c r="D20" s="319"/>
      <c r="J20" s="329" t="s">
        <v>302</v>
      </c>
      <c r="K20" s="329"/>
      <c r="L20" s="329"/>
    </row>
    <row r="21" spans="3:12" ht="12.75" customHeight="1">
      <c r="C21" s="320" t="s">
        <v>301</v>
      </c>
      <c r="D21" s="320"/>
      <c r="J21" s="330" t="s">
        <v>303</v>
      </c>
      <c r="K21" s="330"/>
      <c r="L21" s="330"/>
    </row>
    <row r="22" spans="10:12" ht="12.75">
      <c r="J22" s="330"/>
      <c r="K22" s="330"/>
      <c r="L22" s="330"/>
    </row>
    <row r="23" spans="3:12" ht="12.75" customHeight="1">
      <c r="C23" s="319" t="s">
        <v>304</v>
      </c>
      <c r="D23" s="319"/>
      <c r="J23" s="329" t="s">
        <v>395</v>
      </c>
      <c r="K23" s="329"/>
      <c r="L23" s="329"/>
    </row>
    <row r="24" spans="3:12" ht="12.75" customHeight="1">
      <c r="C24" s="320" t="s">
        <v>306</v>
      </c>
      <c r="D24" s="320"/>
      <c r="J24" s="330" t="s">
        <v>305</v>
      </c>
      <c r="K24" s="330"/>
      <c r="L24" s="330"/>
    </row>
    <row r="25" spans="10:12" ht="12.75">
      <c r="J25" s="331"/>
      <c r="K25" s="331"/>
      <c r="L25" s="331"/>
    </row>
    <row r="26" spans="3:12" ht="12.75" customHeight="1">
      <c r="C26" s="319"/>
      <c r="D26" s="319"/>
      <c r="J26" s="332"/>
      <c r="K26" s="332"/>
      <c r="L26" s="332"/>
    </row>
    <row r="27" spans="3:4" ht="12.75" customHeight="1">
      <c r="C27" s="320"/>
      <c r="D27" s="320"/>
    </row>
  </sheetData>
  <sheetProtection selectLockedCells="1" selectUnlockedCells="1"/>
  <mergeCells count="36">
    <mergeCell ref="B3:L3"/>
    <mergeCell ref="A7:A9"/>
    <mergeCell ref="B7:C9"/>
    <mergeCell ref="D7:D9"/>
    <mergeCell ref="E7:F7"/>
    <mergeCell ref="G7:H7"/>
    <mergeCell ref="I7:J7"/>
    <mergeCell ref="K7:L7"/>
    <mergeCell ref="E8:F8"/>
    <mergeCell ref="G8:H8"/>
    <mergeCell ref="I8:J8"/>
    <mergeCell ref="K8:L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C19:D19"/>
    <mergeCell ref="J19:L19"/>
    <mergeCell ref="C20:D20"/>
    <mergeCell ref="J20:L20"/>
    <mergeCell ref="C21:D21"/>
    <mergeCell ref="J21:L21"/>
    <mergeCell ref="J22:L22"/>
    <mergeCell ref="C23:D23"/>
    <mergeCell ref="J23:L23"/>
    <mergeCell ref="C27:D27"/>
    <mergeCell ref="C24:D24"/>
    <mergeCell ref="J24:L24"/>
    <mergeCell ref="J25:L25"/>
    <mergeCell ref="C26:D26"/>
    <mergeCell ref="J26:L26"/>
  </mergeCells>
  <printOptions/>
  <pageMargins left="0.36" right="0.21" top="0.49" bottom="0.43819444444444444" header="0.21" footer="0.29930555555555555"/>
  <pageSetup horizontalDpi="300" verticalDpi="300" orientation="portrait" paperSize="9" scale="60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4">
      <selection activeCell="I9" sqref="I9"/>
    </sheetView>
  </sheetViews>
  <sheetFormatPr defaultColWidth="9.140625" defaultRowHeight="12.75"/>
  <cols>
    <col min="1" max="1" width="4.140625" style="17" customWidth="1"/>
    <col min="2" max="2" width="3.7109375" style="17" customWidth="1"/>
    <col min="3" max="3" width="65.57421875" style="72" customWidth="1"/>
    <col min="4" max="4" width="12.57421875" style="17" customWidth="1"/>
    <col min="5" max="5" width="11.28125" style="17" customWidth="1"/>
    <col min="6" max="6" width="13.140625" style="17" customWidth="1"/>
    <col min="7" max="9" width="10.57421875" style="73" customWidth="1"/>
    <col min="10" max="10" width="9.421875" style="17" customWidth="1"/>
    <col min="11" max="11" width="11.7109375" style="17" customWidth="1"/>
    <col min="12" max="16384" width="9.140625" style="17" customWidth="1"/>
  </cols>
  <sheetData>
    <row r="1" ht="15">
      <c r="J1" s="74" t="s">
        <v>318</v>
      </c>
    </row>
    <row r="2" spans="1:10" ht="15">
      <c r="A2" s="342" t="s">
        <v>356</v>
      </c>
      <c r="B2" s="342"/>
      <c r="C2" s="342"/>
      <c r="D2" s="342"/>
      <c r="E2" s="342"/>
      <c r="F2" s="342"/>
      <c r="G2" s="342"/>
      <c r="H2" s="342"/>
      <c r="I2" s="342"/>
      <c r="J2" s="342"/>
    </row>
    <row r="3" ht="9.75" customHeight="1"/>
    <row r="4" ht="14.25" customHeight="1" thickBot="1">
      <c r="K4" s="75" t="s">
        <v>205</v>
      </c>
    </row>
    <row r="5" spans="1:11" ht="15" customHeight="1" thickBot="1">
      <c r="A5" s="353"/>
      <c r="B5" s="354"/>
      <c r="C5" s="355" t="s">
        <v>4</v>
      </c>
      <c r="D5" s="356" t="s">
        <v>319</v>
      </c>
      <c r="E5" s="357" t="s">
        <v>404</v>
      </c>
      <c r="F5" s="357"/>
      <c r="G5" s="358" t="s">
        <v>320</v>
      </c>
      <c r="H5" s="358"/>
      <c r="I5" s="358"/>
      <c r="J5" s="358"/>
      <c r="K5" s="358"/>
    </row>
    <row r="6" spans="1:11" ht="45.75" thickBot="1">
      <c r="A6" s="353"/>
      <c r="B6" s="354"/>
      <c r="C6" s="355"/>
      <c r="D6" s="356"/>
      <c r="E6" s="180" t="s">
        <v>6</v>
      </c>
      <c r="F6" s="180" t="s">
        <v>321</v>
      </c>
      <c r="G6" s="181" t="s">
        <v>456</v>
      </c>
      <c r="H6" s="248" t="s">
        <v>454</v>
      </c>
      <c r="I6" s="248" t="s">
        <v>455</v>
      </c>
      <c r="J6" s="180" t="s">
        <v>322</v>
      </c>
      <c r="K6" s="182" t="s">
        <v>406</v>
      </c>
    </row>
    <row r="7" spans="1:11" ht="15.75" thickBot="1">
      <c r="A7" s="76">
        <v>0</v>
      </c>
      <c r="B7" s="77">
        <v>1</v>
      </c>
      <c r="C7" s="179">
        <v>2</v>
      </c>
      <c r="D7" s="78">
        <v>3</v>
      </c>
      <c r="E7" s="78">
        <v>4</v>
      </c>
      <c r="F7" s="78">
        <v>5</v>
      </c>
      <c r="G7" s="79">
        <v>6</v>
      </c>
      <c r="H7" s="79"/>
      <c r="I7" s="79"/>
      <c r="J7" s="80">
        <v>7</v>
      </c>
      <c r="K7" s="183">
        <v>8</v>
      </c>
    </row>
    <row r="8" spans="1:11" s="73" customFormat="1" ht="15">
      <c r="A8" s="81" t="s">
        <v>12</v>
      </c>
      <c r="B8" s="82"/>
      <c r="C8" s="184" t="s">
        <v>253</v>
      </c>
      <c r="D8" s="83"/>
      <c r="E8" s="84">
        <f>E9+E18+E19+E22</f>
        <v>1117</v>
      </c>
      <c r="F8" s="84">
        <f>F9+F18+F19+F22</f>
        <v>1156</v>
      </c>
      <c r="G8" s="251">
        <f>G9+G20</f>
        <v>817</v>
      </c>
      <c r="H8" s="252" t="s">
        <v>465</v>
      </c>
      <c r="I8" s="251">
        <f>I9+I19</f>
        <v>929</v>
      </c>
      <c r="J8" s="84">
        <f>J9+J18+J19+J22</f>
        <v>418</v>
      </c>
      <c r="K8" s="84">
        <f>K9+K18+K19+K22</f>
        <v>428</v>
      </c>
    </row>
    <row r="9" spans="1:11" ht="15">
      <c r="A9" s="85"/>
      <c r="B9" s="86">
        <v>1</v>
      </c>
      <c r="C9" s="185" t="s">
        <v>323</v>
      </c>
      <c r="D9" s="87"/>
      <c r="E9" s="88">
        <f>E10+E11+E12+E13+E16</f>
        <v>872</v>
      </c>
      <c r="F9" s="88">
        <f>F10+F11+F12+F13+F16+F17</f>
        <v>1156</v>
      </c>
      <c r="G9" s="168">
        <f>G10+G12+G13+G16+G17</f>
        <v>642</v>
      </c>
      <c r="H9" s="254" t="s">
        <v>465</v>
      </c>
      <c r="I9" s="168">
        <f>I10+I12+I13+I16+I17</f>
        <v>754</v>
      </c>
      <c r="J9" s="88">
        <f>J10+J14</f>
        <v>301</v>
      </c>
      <c r="K9" s="88">
        <f>K10+K15</f>
        <v>322</v>
      </c>
    </row>
    <row r="10" spans="1:11" ht="15">
      <c r="A10" s="85"/>
      <c r="B10" s="86"/>
      <c r="C10" s="185" t="s">
        <v>324</v>
      </c>
      <c r="D10" s="87"/>
      <c r="E10" s="91">
        <v>247</v>
      </c>
      <c r="F10" s="92">
        <v>180</v>
      </c>
      <c r="G10" s="255">
        <v>120</v>
      </c>
      <c r="H10" s="257"/>
      <c r="I10" s="255">
        <v>120</v>
      </c>
      <c r="J10" s="92">
        <v>150</v>
      </c>
      <c r="K10" s="186">
        <v>160</v>
      </c>
    </row>
    <row r="11" spans="1:11" ht="15">
      <c r="A11" s="85"/>
      <c r="B11" s="86"/>
      <c r="C11" s="185" t="s">
        <v>407</v>
      </c>
      <c r="D11" s="87"/>
      <c r="E11" s="112">
        <v>245</v>
      </c>
      <c r="F11" s="92">
        <v>245</v>
      </c>
      <c r="G11" s="258"/>
      <c r="H11" s="257"/>
      <c r="I11" s="258"/>
      <c r="J11" s="92">
        <v>0</v>
      </c>
      <c r="K11" s="186">
        <v>0</v>
      </c>
    </row>
    <row r="12" spans="1:11" ht="15">
      <c r="A12" s="85"/>
      <c r="B12" s="86"/>
      <c r="C12" s="185" t="s">
        <v>408</v>
      </c>
      <c r="D12" s="87"/>
      <c r="E12" s="112">
        <v>30</v>
      </c>
      <c r="F12" s="92">
        <v>136</v>
      </c>
      <c r="G12" s="258">
        <v>136</v>
      </c>
      <c r="H12" s="257"/>
      <c r="I12" s="258">
        <v>136</v>
      </c>
      <c r="J12" s="92"/>
      <c r="K12" s="186"/>
    </row>
    <row r="13" spans="1:11" ht="15">
      <c r="A13" s="85"/>
      <c r="B13" s="86"/>
      <c r="C13" s="185" t="s">
        <v>409</v>
      </c>
      <c r="D13" s="87"/>
      <c r="E13" s="112"/>
      <c r="F13" s="92"/>
      <c r="G13" s="258">
        <v>34</v>
      </c>
      <c r="H13" s="257" t="s">
        <v>465</v>
      </c>
      <c r="I13" s="258">
        <v>146</v>
      </c>
      <c r="J13" s="92"/>
      <c r="K13" s="186"/>
    </row>
    <row r="14" spans="1:11" ht="15">
      <c r="A14" s="85"/>
      <c r="B14" s="86"/>
      <c r="C14" s="185" t="s">
        <v>410</v>
      </c>
      <c r="D14" s="87"/>
      <c r="E14" s="112"/>
      <c r="F14" s="92"/>
      <c r="G14" s="258"/>
      <c r="H14" s="257"/>
      <c r="I14" s="258"/>
      <c r="J14" s="92">
        <v>151</v>
      </c>
      <c r="K14" s="186"/>
    </row>
    <row r="15" spans="1:11" ht="15">
      <c r="A15" s="85"/>
      <c r="B15" s="86"/>
      <c r="C15" s="185" t="s">
        <v>411</v>
      </c>
      <c r="D15" s="87"/>
      <c r="E15" s="112"/>
      <c r="F15" s="92"/>
      <c r="G15" s="258"/>
      <c r="H15" s="259"/>
      <c r="I15" s="258"/>
      <c r="J15" s="92"/>
      <c r="K15" s="186">
        <v>162</v>
      </c>
    </row>
    <row r="16" spans="1:11" ht="15">
      <c r="A16" s="85"/>
      <c r="B16" s="86"/>
      <c r="C16" s="185" t="s">
        <v>412</v>
      </c>
      <c r="D16" s="87"/>
      <c r="E16" s="112">
        <v>350</v>
      </c>
      <c r="F16" s="92">
        <v>350</v>
      </c>
      <c r="G16" s="258">
        <v>107</v>
      </c>
      <c r="H16" s="254"/>
      <c r="I16" s="258">
        <v>107</v>
      </c>
      <c r="J16" s="92"/>
      <c r="K16" s="186"/>
    </row>
    <row r="17" spans="1:11" ht="15">
      <c r="A17" s="85"/>
      <c r="B17" s="86"/>
      <c r="C17" s="185" t="s">
        <v>413</v>
      </c>
      <c r="D17" s="87"/>
      <c r="E17" s="112"/>
      <c r="F17" s="92">
        <v>245</v>
      </c>
      <c r="G17" s="258">
        <v>245</v>
      </c>
      <c r="H17" s="257"/>
      <c r="I17" s="258">
        <v>245</v>
      </c>
      <c r="J17" s="88"/>
      <c r="K17" s="187"/>
    </row>
    <row r="18" spans="1:11" ht="15">
      <c r="A18" s="85"/>
      <c r="B18" s="86">
        <v>2</v>
      </c>
      <c r="C18" s="185" t="s">
        <v>254</v>
      </c>
      <c r="D18" s="87"/>
      <c r="E18" s="89"/>
      <c r="F18" s="87"/>
      <c r="G18" s="260"/>
      <c r="H18" s="259"/>
      <c r="I18" s="260"/>
      <c r="J18" s="90"/>
      <c r="K18" s="188"/>
    </row>
    <row r="19" spans="1:11" ht="15">
      <c r="A19" s="85"/>
      <c r="B19" s="86">
        <v>3</v>
      </c>
      <c r="C19" s="185" t="s">
        <v>325</v>
      </c>
      <c r="D19" s="87"/>
      <c r="E19" s="88"/>
      <c r="F19" s="88"/>
      <c r="G19" s="253">
        <v>175</v>
      </c>
      <c r="H19" s="257"/>
      <c r="I19" s="253">
        <v>175</v>
      </c>
      <c r="J19" s="88">
        <f>J20</f>
        <v>117</v>
      </c>
      <c r="K19" s="88">
        <f>K20</f>
        <v>106</v>
      </c>
    </row>
    <row r="20" spans="1:11" ht="15">
      <c r="A20" s="85"/>
      <c r="B20" s="86"/>
      <c r="C20" s="185" t="s">
        <v>326</v>
      </c>
      <c r="D20" s="87"/>
      <c r="E20" s="91"/>
      <c r="F20" s="87"/>
      <c r="G20" s="255">
        <v>175</v>
      </c>
      <c r="H20" s="257"/>
      <c r="I20" s="255">
        <v>175</v>
      </c>
      <c r="J20" s="92">
        <v>117</v>
      </c>
      <c r="K20" s="186">
        <v>106</v>
      </c>
    </row>
    <row r="21" spans="1:11" ht="15">
      <c r="A21" s="85"/>
      <c r="B21" s="86"/>
      <c r="C21" s="185" t="s">
        <v>327</v>
      </c>
      <c r="D21" s="87"/>
      <c r="E21" s="89"/>
      <c r="F21" s="87"/>
      <c r="G21" s="260"/>
      <c r="H21" s="259"/>
      <c r="I21" s="260"/>
      <c r="J21" s="90"/>
      <c r="K21" s="188"/>
    </row>
    <row r="22" spans="1:11" ht="15">
      <c r="A22" s="85"/>
      <c r="B22" s="86">
        <v>4</v>
      </c>
      <c r="C22" s="185" t="s">
        <v>328</v>
      </c>
      <c r="D22" s="87"/>
      <c r="E22" s="189">
        <f>E23+E24</f>
        <v>245</v>
      </c>
      <c r="F22" s="87"/>
      <c r="G22" s="260"/>
      <c r="H22" s="259"/>
      <c r="I22" s="260"/>
      <c r="J22" s="90"/>
      <c r="K22" s="188"/>
    </row>
    <row r="23" spans="1:11" ht="15">
      <c r="A23" s="85"/>
      <c r="B23" s="86"/>
      <c r="C23" s="185" t="s">
        <v>329</v>
      </c>
      <c r="D23" s="87"/>
      <c r="E23" s="91">
        <v>245</v>
      </c>
      <c r="F23" s="87"/>
      <c r="G23" s="263"/>
      <c r="H23" s="262"/>
      <c r="I23" s="263"/>
      <c r="J23" s="90"/>
      <c r="K23" s="188"/>
    </row>
    <row r="24" spans="1:11" ht="15">
      <c r="A24" s="85"/>
      <c r="B24" s="86"/>
      <c r="C24" s="185" t="s">
        <v>330</v>
      </c>
      <c r="D24" s="87"/>
      <c r="E24" s="89"/>
      <c r="F24" s="87"/>
      <c r="G24" s="265"/>
      <c r="H24" s="264"/>
      <c r="I24" s="265"/>
      <c r="J24" s="90"/>
      <c r="K24" s="188"/>
    </row>
    <row r="25" spans="1:11" ht="10.5" customHeight="1">
      <c r="A25" s="93"/>
      <c r="B25" s="94"/>
      <c r="C25" s="190" t="s">
        <v>331</v>
      </c>
      <c r="D25" s="90"/>
      <c r="E25" s="89"/>
      <c r="F25" s="90"/>
      <c r="G25" s="255"/>
      <c r="H25" s="257"/>
      <c r="I25" s="255"/>
      <c r="J25" s="90"/>
      <c r="K25" s="188"/>
    </row>
    <row r="26" spans="1:11" s="73" customFormat="1" ht="15">
      <c r="A26" s="95" t="s">
        <v>57</v>
      </c>
      <c r="B26" s="96"/>
      <c r="C26" s="191" t="s">
        <v>332</v>
      </c>
      <c r="D26" s="97"/>
      <c r="E26" s="98">
        <f>E27+E45+E73+E89</f>
        <v>1117</v>
      </c>
      <c r="F26" s="98">
        <f>F27+F45+F73+F89+F101</f>
        <v>668</v>
      </c>
      <c r="G26" s="266">
        <f>G27+G45+G73+G89</f>
        <v>817</v>
      </c>
      <c r="H26" s="262" t="s">
        <v>465</v>
      </c>
      <c r="I26" s="266">
        <f>G26+H26</f>
        <v>929</v>
      </c>
      <c r="J26" s="98">
        <f>J27+J45+J73+J89+J101</f>
        <v>418</v>
      </c>
      <c r="K26" s="98">
        <f>K27+K45+K73+K89+K101</f>
        <v>428</v>
      </c>
    </row>
    <row r="27" spans="1:11" ht="15">
      <c r="A27" s="93"/>
      <c r="B27" s="86">
        <v>1</v>
      </c>
      <c r="C27" s="185" t="s">
        <v>333</v>
      </c>
      <c r="D27" s="87"/>
      <c r="E27" s="99">
        <f>E28+E32+E37+E41</f>
        <v>525</v>
      </c>
      <c r="F27" s="88">
        <f>F28+F32+F37+F41</f>
        <v>520</v>
      </c>
      <c r="G27" s="261">
        <f>G29</f>
        <v>70</v>
      </c>
      <c r="H27" s="261"/>
      <c r="I27" s="261">
        <f>I29</f>
        <v>70</v>
      </c>
      <c r="J27" s="88">
        <f>J28+J32+J37+J41</f>
        <v>0</v>
      </c>
      <c r="K27" s="88">
        <f>K28+K32+K37+K41</f>
        <v>0</v>
      </c>
    </row>
    <row r="28" spans="1:11" ht="15">
      <c r="A28" s="93"/>
      <c r="B28" s="94"/>
      <c r="C28" s="190" t="s">
        <v>334</v>
      </c>
      <c r="D28" s="87"/>
      <c r="E28" s="91"/>
      <c r="F28" s="88"/>
      <c r="G28" s="255"/>
      <c r="H28" s="257"/>
      <c r="I28" s="255"/>
      <c r="J28" s="92"/>
      <c r="K28" s="186"/>
    </row>
    <row r="29" spans="1:11" ht="29.25">
      <c r="A29" s="93"/>
      <c r="B29" s="94"/>
      <c r="C29" s="190" t="s">
        <v>414</v>
      </c>
      <c r="D29" s="192">
        <v>43647</v>
      </c>
      <c r="E29" s="91">
        <v>0</v>
      </c>
      <c r="F29" s="88">
        <v>0</v>
      </c>
      <c r="G29" s="256">
        <v>70</v>
      </c>
      <c r="H29" s="267"/>
      <c r="I29" s="256">
        <v>70</v>
      </c>
      <c r="J29" s="92"/>
      <c r="K29" s="186"/>
    </row>
    <row r="30" spans="1:11" ht="15">
      <c r="A30" s="93"/>
      <c r="B30" s="94"/>
      <c r="C30" s="190" t="s">
        <v>335</v>
      </c>
      <c r="D30" s="87"/>
      <c r="E30" s="91"/>
      <c r="F30" s="88"/>
      <c r="G30" s="255"/>
      <c r="H30" s="257"/>
      <c r="I30" s="255"/>
      <c r="J30" s="92"/>
      <c r="K30" s="186"/>
    </row>
    <row r="31" spans="1:11" ht="10.5" customHeight="1">
      <c r="A31" s="93"/>
      <c r="B31" s="94"/>
      <c r="C31" s="190" t="s">
        <v>336</v>
      </c>
      <c r="D31" s="87"/>
      <c r="E31" s="91"/>
      <c r="F31" s="88"/>
      <c r="G31" s="255"/>
      <c r="H31" s="257"/>
      <c r="I31" s="255"/>
      <c r="J31" s="92"/>
      <c r="K31" s="186"/>
    </row>
    <row r="32" spans="1:11" ht="28.5" customHeight="1">
      <c r="A32" s="93"/>
      <c r="B32" s="94"/>
      <c r="C32" s="190" t="s">
        <v>337</v>
      </c>
      <c r="D32" s="87"/>
      <c r="E32" s="88">
        <f>E33+E34</f>
        <v>525</v>
      </c>
      <c r="F32" s="88">
        <f>F33+F34</f>
        <v>520</v>
      </c>
      <c r="G32" s="268"/>
      <c r="H32" s="257"/>
      <c r="I32" s="268"/>
      <c r="J32" s="88"/>
      <c r="K32" s="88"/>
    </row>
    <row r="33" spans="1:11" ht="15">
      <c r="A33" s="93"/>
      <c r="B33" s="94"/>
      <c r="C33" s="190" t="s">
        <v>338</v>
      </c>
      <c r="D33" s="87"/>
      <c r="E33" s="91">
        <v>525</v>
      </c>
      <c r="F33" s="92">
        <v>520</v>
      </c>
      <c r="G33" s="268"/>
      <c r="H33" s="257"/>
      <c r="I33" s="268"/>
      <c r="J33" s="92"/>
      <c r="K33" s="186"/>
    </row>
    <row r="34" spans="1:11" ht="15">
      <c r="A34" s="93"/>
      <c r="B34" s="94"/>
      <c r="C34" s="190"/>
      <c r="D34" s="87"/>
      <c r="E34" s="91"/>
      <c r="F34" s="88"/>
      <c r="G34" s="265"/>
      <c r="H34" s="264"/>
      <c r="I34" s="265"/>
      <c r="J34" s="92"/>
      <c r="K34" s="186"/>
    </row>
    <row r="35" spans="1:11" ht="0.75" customHeight="1">
      <c r="A35" s="93"/>
      <c r="B35" s="94"/>
      <c r="C35" s="190" t="s">
        <v>336</v>
      </c>
      <c r="D35" s="87"/>
      <c r="E35" s="100"/>
      <c r="F35" s="88"/>
      <c r="G35" s="255"/>
      <c r="H35" s="257"/>
      <c r="I35" s="255"/>
      <c r="J35" s="92"/>
      <c r="K35" s="186"/>
    </row>
    <row r="36" spans="1:11" ht="0.75" customHeight="1">
      <c r="A36" s="93"/>
      <c r="B36" s="94"/>
      <c r="C36" s="190"/>
      <c r="D36" s="87"/>
      <c r="E36" s="100"/>
      <c r="F36" s="88"/>
      <c r="G36" s="255"/>
      <c r="H36" s="257"/>
      <c r="I36" s="255"/>
      <c r="J36" s="92"/>
      <c r="K36" s="186"/>
    </row>
    <row r="37" spans="1:11" ht="29.25">
      <c r="A37" s="93"/>
      <c r="B37" s="94"/>
      <c r="C37" s="190" t="s">
        <v>339</v>
      </c>
      <c r="D37" s="87"/>
      <c r="E37" s="99"/>
      <c r="F37" s="88"/>
      <c r="G37" s="268"/>
      <c r="H37" s="257"/>
      <c r="I37" s="268"/>
      <c r="J37" s="88"/>
      <c r="K37" s="88"/>
    </row>
    <row r="38" spans="1:11" ht="15">
      <c r="A38" s="93"/>
      <c r="B38" s="94"/>
      <c r="C38" s="190" t="s">
        <v>340</v>
      </c>
      <c r="D38" s="87"/>
      <c r="E38" s="91"/>
      <c r="F38" s="88"/>
      <c r="G38" s="255"/>
      <c r="H38" s="257"/>
      <c r="I38" s="255"/>
      <c r="J38" s="92"/>
      <c r="K38" s="186"/>
    </row>
    <row r="39" spans="1:11" ht="14.25" customHeight="1">
      <c r="A39" s="93"/>
      <c r="B39" s="94"/>
      <c r="C39" s="190" t="s">
        <v>335</v>
      </c>
      <c r="D39" s="87"/>
      <c r="E39" s="91"/>
      <c r="F39" s="88"/>
      <c r="G39" s="255"/>
      <c r="H39" s="257"/>
      <c r="I39" s="255"/>
      <c r="J39" s="92"/>
      <c r="K39" s="186"/>
    </row>
    <row r="40" spans="1:11" ht="11.25" customHeight="1" hidden="1">
      <c r="A40" s="93"/>
      <c r="B40" s="94"/>
      <c r="C40" s="190" t="s">
        <v>336</v>
      </c>
      <c r="D40" s="87"/>
      <c r="E40" s="100"/>
      <c r="F40" s="88"/>
      <c r="G40" s="255"/>
      <c r="H40" s="257"/>
      <c r="I40" s="255"/>
      <c r="J40" s="92"/>
      <c r="K40" s="186"/>
    </row>
    <row r="41" spans="1:11" ht="43.5">
      <c r="A41" s="93"/>
      <c r="B41" s="94"/>
      <c r="C41" s="190" t="s">
        <v>357</v>
      </c>
      <c r="D41" s="87"/>
      <c r="E41" s="91"/>
      <c r="F41" s="88"/>
      <c r="G41" s="268"/>
      <c r="H41" s="257"/>
      <c r="I41" s="268"/>
      <c r="J41" s="92"/>
      <c r="K41" s="186"/>
    </row>
    <row r="42" spans="1:11" ht="15">
      <c r="A42" s="93"/>
      <c r="B42" s="94"/>
      <c r="C42" s="190" t="s">
        <v>335</v>
      </c>
      <c r="D42" s="87"/>
      <c r="E42" s="91"/>
      <c r="F42" s="88"/>
      <c r="G42" s="265"/>
      <c r="H42" s="264"/>
      <c r="I42" s="265"/>
      <c r="J42" s="92"/>
      <c r="K42" s="186"/>
    </row>
    <row r="43" spans="1:11" ht="15">
      <c r="A43" s="93"/>
      <c r="B43" s="94"/>
      <c r="C43" s="190" t="s">
        <v>335</v>
      </c>
      <c r="D43" s="87"/>
      <c r="E43" s="91"/>
      <c r="F43" s="88"/>
      <c r="G43" s="168"/>
      <c r="H43" s="168"/>
      <c r="I43" s="168"/>
      <c r="J43" s="92"/>
      <c r="K43" s="186"/>
    </row>
    <row r="44" spans="1:11" ht="10.5" customHeight="1">
      <c r="A44" s="93"/>
      <c r="B44" s="94"/>
      <c r="C44" s="190" t="s">
        <v>336</v>
      </c>
      <c r="D44" s="87"/>
      <c r="E44" s="100"/>
      <c r="F44" s="88"/>
      <c r="G44" s="269"/>
      <c r="H44" s="267"/>
      <c r="I44" s="269"/>
      <c r="J44" s="92"/>
      <c r="K44" s="186"/>
    </row>
    <row r="45" spans="1:11" ht="15">
      <c r="A45" s="93"/>
      <c r="B45" s="86">
        <v>2</v>
      </c>
      <c r="C45" s="185" t="s">
        <v>341</v>
      </c>
      <c r="D45" s="87"/>
      <c r="E45" s="99">
        <f>E46+E61+E65+E69</f>
        <v>454</v>
      </c>
      <c r="F45" s="88">
        <f>F46+F61+F65+F69</f>
        <v>78</v>
      </c>
      <c r="G45" s="261">
        <f>G46</f>
        <v>587</v>
      </c>
      <c r="H45" s="267"/>
      <c r="I45" s="261">
        <f>I46</f>
        <v>587</v>
      </c>
      <c r="J45" s="88">
        <f>J46+J61+J65+J69</f>
        <v>418</v>
      </c>
      <c r="K45" s="88">
        <f>K46+K61+K65+K69</f>
        <v>428</v>
      </c>
    </row>
    <row r="46" spans="1:11" ht="29.25">
      <c r="A46" s="93"/>
      <c r="B46" s="101"/>
      <c r="C46" s="193" t="s">
        <v>334</v>
      </c>
      <c r="D46" s="87"/>
      <c r="E46" s="99">
        <f>E47+E48+E49+E51+E52+E53+E54+E55+E56+E57</f>
        <v>454</v>
      </c>
      <c r="F46" s="88">
        <f>F52+F55+F56</f>
        <v>78</v>
      </c>
      <c r="G46" s="261">
        <f>G47+G48+G49+G51+G53+G54+G50</f>
        <v>587</v>
      </c>
      <c r="H46" s="257"/>
      <c r="I46" s="261">
        <f>I47+I48+I49+I51+I53+I54+I50</f>
        <v>587</v>
      </c>
      <c r="J46" s="88">
        <f>J58</f>
        <v>418</v>
      </c>
      <c r="K46" s="88">
        <f>K59+K60</f>
        <v>428</v>
      </c>
    </row>
    <row r="47" spans="1:11" ht="27.75" customHeight="1">
      <c r="A47" s="93"/>
      <c r="B47" s="94"/>
      <c r="C47" s="190" t="s">
        <v>415</v>
      </c>
      <c r="D47" s="192">
        <v>43647</v>
      </c>
      <c r="E47" s="91">
        <v>20</v>
      </c>
      <c r="F47" s="92">
        <v>0</v>
      </c>
      <c r="G47" s="255">
        <v>25</v>
      </c>
      <c r="H47" s="257"/>
      <c r="I47" s="255">
        <v>25</v>
      </c>
      <c r="J47" s="92">
        <v>0</v>
      </c>
      <c r="K47" s="186">
        <v>0</v>
      </c>
    </row>
    <row r="48" spans="1:11" ht="29.25" customHeight="1">
      <c r="A48" s="93"/>
      <c r="B48" s="94"/>
      <c r="C48" s="190" t="s">
        <v>416</v>
      </c>
      <c r="D48" s="192">
        <v>43814</v>
      </c>
      <c r="E48" s="91">
        <v>300</v>
      </c>
      <c r="F48" s="92">
        <v>0</v>
      </c>
      <c r="G48" s="255">
        <v>450</v>
      </c>
      <c r="H48" s="257"/>
      <c r="I48" s="255">
        <v>450</v>
      </c>
      <c r="J48" s="92">
        <v>0</v>
      </c>
      <c r="K48" s="186">
        <v>0</v>
      </c>
    </row>
    <row r="49" spans="1:11" ht="21.75" customHeight="1">
      <c r="A49" s="93"/>
      <c r="B49" s="94"/>
      <c r="C49" s="190" t="s">
        <v>417</v>
      </c>
      <c r="D49" s="192">
        <v>43647</v>
      </c>
      <c r="E49" s="91"/>
      <c r="F49" s="92"/>
      <c r="G49" s="256">
        <v>15</v>
      </c>
      <c r="H49" s="257"/>
      <c r="I49" s="256">
        <v>15</v>
      </c>
      <c r="J49" s="92"/>
      <c r="K49" s="186"/>
    </row>
    <row r="50" spans="1:11" ht="21.75" customHeight="1">
      <c r="A50" s="93"/>
      <c r="B50" s="94"/>
      <c r="C50" s="190" t="s">
        <v>460</v>
      </c>
      <c r="D50" s="192">
        <v>43739</v>
      </c>
      <c r="E50" s="91"/>
      <c r="F50" s="92"/>
      <c r="G50" s="256">
        <v>10</v>
      </c>
      <c r="H50" s="257"/>
      <c r="I50" s="256">
        <v>10</v>
      </c>
      <c r="J50" s="92"/>
      <c r="K50" s="186"/>
    </row>
    <row r="51" spans="1:11" ht="15">
      <c r="A51" s="93"/>
      <c r="B51" s="94"/>
      <c r="C51" s="190" t="s">
        <v>459</v>
      </c>
      <c r="D51" s="192">
        <v>43770</v>
      </c>
      <c r="E51" s="91"/>
      <c r="F51" s="92"/>
      <c r="G51" s="256">
        <v>50</v>
      </c>
      <c r="H51" s="257"/>
      <c r="I51" s="256">
        <v>50</v>
      </c>
      <c r="J51" s="92"/>
      <c r="K51" s="186"/>
    </row>
    <row r="52" spans="1:11" ht="30.75" customHeight="1">
      <c r="A52" s="93"/>
      <c r="B52" s="94"/>
      <c r="C52" s="190" t="s">
        <v>342</v>
      </c>
      <c r="D52" s="87"/>
      <c r="E52" s="91">
        <v>13</v>
      </c>
      <c r="F52" s="92">
        <v>12</v>
      </c>
      <c r="G52" s="255"/>
      <c r="H52" s="257"/>
      <c r="I52" s="255"/>
      <c r="J52" s="92">
        <v>0</v>
      </c>
      <c r="K52" s="186">
        <v>0</v>
      </c>
    </row>
    <row r="53" spans="1:11" ht="27" customHeight="1">
      <c r="A53" s="93"/>
      <c r="B53" s="94"/>
      <c r="C53" s="190" t="s">
        <v>343</v>
      </c>
      <c r="D53" s="192">
        <v>43586</v>
      </c>
      <c r="E53" s="91">
        <v>37</v>
      </c>
      <c r="F53" s="92">
        <v>0</v>
      </c>
      <c r="G53" s="255">
        <v>37</v>
      </c>
      <c r="H53" s="257"/>
      <c r="I53" s="255">
        <v>37</v>
      </c>
      <c r="J53" s="92">
        <v>0</v>
      </c>
      <c r="K53" s="186">
        <v>0</v>
      </c>
    </row>
    <row r="54" spans="1:11" ht="19.5" customHeight="1">
      <c r="A54" s="93"/>
      <c r="B54" s="94"/>
      <c r="C54" s="190" t="s">
        <v>344</v>
      </c>
      <c r="D54" s="87"/>
      <c r="E54" s="91">
        <v>10</v>
      </c>
      <c r="F54" s="92"/>
      <c r="G54" s="255"/>
      <c r="H54" s="257"/>
      <c r="I54" s="255"/>
      <c r="J54" s="92"/>
      <c r="K54" s="186"/>
    </row>
    <row r="55" spans="1:11" ht="19.5" customHeight="1">
      <c r="A55" s="93"/>
      <c r="B55" s="94"/>
      <c r="C55" s="190" t="s">
        <v>345</v>
      </c>
      <c r="D55" s="87"/>
      <c r="E55" s="91">
        <v>20</v>
      </c>
      <c r="F55" s="92">
        <v>20</v>
      </c>
      <c r="G55" s="255"/>
      <c r="H55" s="257"/>
      <c r="I55" s="255"/>
      <c r="J55" s="92"/>
      <c r="K55" s="186"/>
    </row>
    <row r="56" spans="1:11" ht="19.5" customHeight="1">
      <c r="A56" s="93"/>
      <c r="B56" s="94"/>
      <c r="C56" s="190" t="s">
        <v>346</v>
      </c>
      <c r="D56" s="87"/>
      <c r="E56" s="91">
        <v>46</v>
      </c>
      <c r="F56" s="92">
        <v>46</v>
      </c>
      <c r="G56" s="255"/>
      <c r="H56" s="257"/>
      <c r="I56" s="255"/>
      <c r="J56" s="92"/>
      <c r="K56" s="186"/>
    </row>
    <row r="57" spans="1:11" ht="19.5" customHeight="1">
      <c r="A57" s="93"/>
      <c r="B57" s="94"/>
      <c r="C57" s="190" t="s">
        <v>347</v>
      </c>
      <c r="D57" s="87"/>
      <c r="E57" s="91">
        <v>8</v>
      </c>
      <c r="F57" s="92"/>
      <c r="G57" s="255"/>
      <c r="H57" s="257"/>
      <c r="I57" s="255"/>
      <c r="J57" s="92"/>
      <c r="K57" s="186"/>
    </row>
    <row r="58" spans="1:11" ht="19.5" customHeight="1">
      <c r="A58" s="93"/>
      <c r="B58" s="94"/>
      <c r="C58" s="190" t="s">
        <v>418</v>
      </c>
      <c r="D58" s="87"/>
      <c r="E58" s="189"/>
      <c r="F58" s="92"/>
      <c r="G58" s="255"/>
      <c r="H58" s="257"/>
      <c r="I58" s="255"/>
      <c r="J58" s="92">
        <v>418</v>
      </c>
      <c r="K58" s="186"/>
    </row>
    <row r="59" spans="1:11" ht="19.5" customHeight="1">
      <c r="A59" s="93"/>
      <c r="B59" s="94"/>
      <c r="C59" s="190" t="s">
        <v>419</v>
      </c>
      <c r="D59" s="102"/>
      <c r="E59" s="189"/>
      <c r="F59" s="92"/>
      <c r="G59" s="255"/>
      <c r="H59" s="257"/>
      <c r="I59" s="255"/>
      <c r="J59" s="92">
        <v>0</v>
      </c>
      <c r="K59" s="186">
        <v>25</v>
      </c>
    </row>
    <row r="60" spans="1:11" ht="19.5" customHeight="1">
      <c r="A60" s="93"/>
      <c r="B60" s="94"/>
      <c r="C60" s="190" t="s">
        <v>420</v>
      </c>
      <c r="D60" s="102"/>
      <c r="E60" s="189"/>
      <c r="F60" s="92"/>
      <c r="G60" s="268"/>
      <c r="H60" s="257"/>
      <c r="I60" s="268"/>
      <c r="J60" s="92">
        <v>0</v>
      </c>
      <c r="K60" s="186">
        <v>403</v>
      </c>
    </row>
    <row r="61" spans="1:11" ht="29.25">
      <c r="A61" s="93"/>
      <c r="B61" s="94"/>
      <c r="C61" s="193" t="s">
        <v>337</v>
      </c>
      <c r="D61" s="87"/>
      <c r="E61" s="91"/>
      <c r="F61" s="88"/>
      <c r="G61" s="255"/>
      <c r="H61" s="257"/>
      <c r="I61" s="255"/>
      <c r="J61" s="92"/>
      <c r="K61" s="186"/>
    </row>
    <row r="62" spans="1:11" ht="15">
      <c r="A62" s="93"/>
      <c r="B62" s="94"/>
      <c r="C62" s="190" t="s">
        <v>421</v>
      </c>
      <c r="D62" s="87"/>
      <c r="E62" s="91"/>
      <c r="F62" s="88"/>
      <c r="G62" s="255"/>
      <c r="H62" s="257"/>
      <c r="I62" s="255"/>
      <c r="J62" s="92"/>
      <c r="K62" s="186"/>
    </row>
    <row r="63" spans="1:11" ht="15">
      <c r="A63" s="93"/>
      <c r="B63" s="94"/>
      <c r="C63" s="190" t="s">
        <v>335</v>
      </c>
      <c r="D63" s="87"/>
      <c r="E63" s="91"/>
      <c r="F63" s="88"/>
      <c r="G63" s="255"/>
      <c r="H63" s="257"/>
      <c r="I63" s="255"/>
      <c r="J63" s="92"/>
      <c r="K63" s="186"/>
    </row>
    <row r="64" spans="1:11" ht="15.75" customHeight="1">
      <c r="A64" s="93"/>
      <c r="B64" s="94"/>
      <c r="C64" s="190" t="s">
        <v>336</v>
      </c>
      <c r="D64" s="87"/>
      <c r="E64" s="100"/>
      <c r="F64" s="88"/>
      <c r="G64" s="268"/>
      <c r="H64" s="257"/>
      <c r="I64" s="268"/>
      <c r="J64" s="92"/>
      <c r="K64" s="186"/>
    </row>
    <row r="65" spans="1:11" ht="29.25">
      <c r="A65" s="93"/>
      <c r="B65" s="94"/>
      <c r="C65" s="190" t="s">
        <v>339</v>
      </c>
      <c r="D65" s="87"/>
      <c r="E65" s="91"/>
      <c r="F65" s="88"/>
      <c r="G65" s="255"/>
      <c r="H65" s="257"/>
      <c r="I65" s="255"/>
      <c r="J65" s="92"/>
      <c r="K65" s="186"/>
    </row>
    <row r="66" spans="1:11" ht="15">
      <c r="A66" s="93"/>
      <c r="B66" s="94"/>
      <c r="C66" s="190" t="s">
        <v>335</v>
      </c>
      <c r="D66" s="87"/>
      <c r="E66" s="91"/>
      <c r="F66" s="88"/>
      <c r="G66" s="255"/>
      <c r="H66" s="257"/>
      <c r="I66" s="255"/>
      <c r="J66" s="92"/>
      <c r="K66" s="186"/>
    </row>
    <row r="67" spans="1:11" ht="15">
      <c r="A67" s="93"/>
      <c r="B67" s="94"/>
      <c r="C67" s="190" t="s">
        <v>335</v>
      </c>
      <c r="D67" s="87"/>
      <c r="E67" s="91"/>
      <c r="F67" s="88"/>
      <c r="G67" s="255"/>
      <c r="H67" s="257"/>
      <c r="I67" s="255"/>
      <c r="J67" s="92"/>
      <c r="K67" s="186"/>
    </row>
    <row r="68" spans="1:11" ht="13.5" customHeight="1">
      <c r="A68" s="93"/>
      <c r="B68" s="94"/>
      <c r="C68" s="190" t="s">
        <v>336</v>
      </c>
      <c r="D68" s="87"/>
      <c r="E68" s="100"/>
      <c r="F68" s="88"/>
      <c r="G68" s="268"/>
      <c r="H68" s="257"/>
      <c r="I68" s="268"/>
      <c r="J68" s="92"/>
      <c r="K68" s="186"/>
    </row>
    <row r="69" spans="1:11" ht="43.5">
      <c r="A69" s="93"/>
      <c r="B69" s="94"/>
      <c r="C69" s="190" t="s">
        <v>357</v>
      </c>
      <c r="D69" s="87"/>
      <c r="E69" s="91"/>
      <c r="F69" s="88"/>
      <c r="G69" s="261"/>
      <c r="H69" s="264"/>
      <c r="I69" s="261"/>
      <c r="J69" s="92"/>
      <c r="K69" s="186"/>
    </row>
    <row r="70" spans="1:11" ht="15">
      <c r="A70" s="93"/>
      <c r="B70" s="94"/>
      <c r="C70" s="190" t="s">
        <v>335</v>
      </c>
      <c r="D70" s="87"/>
      <c r="E70" s="91"/>
      <c r="F70" s="88"/>
      <c r="G70" s="255"/>
      <c r="H70" s="257"/>
      <c r="I70" s="255"/>
      <c r="J70" s="92"/>
      <c r="K70" s="186"/>
    </row>
    <row r="71" spans="1:11" ht="15">
      <c r="A71" s="93"/>
      <c r="B71" s="94"/>
      <c r="C71" s="190" t="s">
        <v>335</v>
      </c>
      <c r="D71" s="87"/>
      <c r="E71" s="91"/>
      <c r="F71" s="88"/>
      <c r="G71" s="255"/>
      <c r="H71" s="257"/>
      <c r="I71" s="255"/>
      <c r="J71" s="92"/>
      <c r="K71" s="186"/>
    </row>
    <row r="72" spans="1:11" ht="10.5" customHeight="1">
      <c r="A72" s="93"/>
      <c r="B72" s="94"/>
      <c r="C72" s="190" t="s">
        <v>336</v>
      </c>
      <c r="D72" s="87"/>
      <c r="E72" s="100"/>
      <c r="F72" s="88"/>
      <c r="G72" s="255"/>
      <c r="H72" s="257"/>
      <c r="I72" s="255"/>
      <c r="J72" s="92"/>
      <c r="K72" s="186"/>
    </row>
    <row r="73" spans="1:11" ht="30">
      <c r="A73" s="93"/>
      <c r="B73" s="86">
        <v>3</v>
      </c>
      <c r="C73" s="185" t="s">
        <v>348</v>
      </c>
      <c r="D73" s="87"/>
      <c r="E73" s="99">
        <f>E74+E78+E81+E85</f>
        <v>25</v>
      </c>
      <c r="F73" s="88">
        <f>F74+F78+F81+F85</f>
        <v>0</v>
      </c>
      <c r="G73" s="268"/>
      <c r="H73" s="257"/>
      <c r="I73" s="268"/>
      <c r="J73" s="88">
        <v>0</v>
      </c>
      <c r="K73" s="88">
        <v>0</v>
      </c>
    </row>
    <row r="74" spans="1:11" ht="15">
      <c r="A74" s="93"/>
      <c r="B74" s="94"/>
      <c r="C74" s="190" t="s">
        <v>334</v>
      </c>
      <c r="D74" s="87"/>
      <c r="E74" s="91"/>
      <c r="F74" s="88"/>
      <c r="G74" s="265"/>
      <c r="H74" s="264"/>
      <c r="I74" s="265"/>
      <c r="J74" s="92"/>
      <c r="K74" s="186"/>
    </row>
    <row r="75" spans="1:11" ht="15">
      <c r="A75" s="93"/>
      <c r="B75" s="94"/>
      <c r="C75" s="190" t="s">
        <v>335</v>
      </c>
      <c r="D75" s="87"/>
      <c r="E75" s="91"/>
      <c r="F75" s="88"/>
      <c r="G75" s="255"/>
      <c r="H75" s="257"/>
      <c r="I75" s="255"/>
      <c r="J75" s="92"/>
      <c r="K75" s="186"/>
    </row>
    <row r="76" spans="1:11" ht="15">
      <c r="A76" s="93"/>
      <c r="B76" s="94"/>
      <c r="C76" s="190" t="s">
        <v>335</v>
      </c>
      <c r="D76" s="87"/>
      <c r="E76" s="91"/>
      <c r="F76" s="88"/>
      <c r="G76" s="255"/>
      <c r="H76" s="257"/>
      <c r="I76" s="255"/>
      <c r="J76" s="92"/>
      <c r="K76" s="186"/>
    </row>
    <row r="77" spans="1:11" ht="12.75" customHeight="1">
      <c r="A77" s="93"/>
      <c r="B77" s="94"/>
      <c r="C77" s="190" t="s">
        <v>335</v>
      </c>
      <c r="D77" s="87"/>
      <c r="E77" s="100"/>
      <c r="F77" s="88"/>
      <c r="G77" s="255"/>
      <c r="H77" s="257"/>
      <c r="I77" s="255"/>
      <c r="J77" s="92"/>
      <c r="K77" s="186"/>
    </row>
    <row r="78" spans="1:11" ht="29.25">
      <c r="A78" s="93"/>
      <c r="B78" s="94"/>
      <c r="C78" s="190" t="s">
        <v>337</v>
      </c>
      <c r="D78" s="87"/>
      <c r="E78" s="189">
        <f>E79+E80</f>
        <v>25</v>
      </c>
      <c r="F78" s="88">
        <v>0</v>
      </c>
      <c r="G78" s="255"/>
      <c r="H78" s="257"/>
      <c r="I78" s="255"/>
      <c r="J78" s="99">
        <v>0</v>
      </c>
      <c r="K78" s="99">
        <v>0</v>
      </c>
    </row>
    <row r="79" spans="1:11" ht="15">
      <c r="A79" s="93"/>
      <c r="B79" s="94"/>
      <c r="C79" s="190" t="s">
        <v>422</v>
      </c>
      <c r="D79" s="87"/>
      <c r="E79" s="91">
        <v>15</v>
      </c>
      <c r="F79" s="92"/>
      <c r="G79" s="270"/>
      <c r="H79" s="257"/>
      <c r="I79" s="270"/>
      <c r="J79" s="92"/>
      <c r="K79" s="186"/>
    </row>
    <row r="80" spans="1:11" ht="15">
      <c r="A80" s="93"/>
      <c r="B80" s="94"/>
      <c r="C80" s="190" t="s">
        <v>423</v>
      </c>
      <c r="D80" s="87"/>
      <c r="E80" s="91">
        <v>10</v>
      </c>
      <c r="F80" s="92"/>
      <c r="G80" s="270"/>
      <c r="H80" s="257"/>
      <c r="I80" s="270"/>
      <c r="J80" s="92"/>
      <c r="K80" s="186"/>
    </row>
    <row r="81" spans="1:11" ht="29.25">
      <c r="A81" s="93"/>
      <c r="B81" s="94"/>
      <c r="C81" s="190" t="s">
        <v>339</v>
      </c>
      <c r="D81" s="87"/>
      <c r="E81" s="99"/>
      <c r="F81" s="92"/>
      <c r="G81" s="271"/>
      <c r="H81" s="264"/>
      <c r="I81" s="271"/>
      <c r="J81" s="92"/>
      <c r="K81" s="186"/>
    </row>
    <row r="82" spans="1:11" ht="15">
      <c r="A82" s="93"/>
      <c r="B82" s="94"/>
      <c r="C82" s="190" t="s">
        <v>335</v>
      </c>
      <c r="D82" s="87"/>
      <c r="E82" s="99"/>
      <c r="F82" s="92"/>
      <c r="G82" s="271"/>
      <c r="H82" s="264"/>
      <c r="I82" s="271"/>
      <c r="J82" s="92"/>
      <c r="K82" s="186"/>
    </row>
    <row r="83" spans="1:11" ht="15">
      <c r="A83" s="93"/>
      <c r="B83" s="94"/>
      <c r="C83" s="190" t="s">
        <v>335</v>
      </c>
      <c r="D83" s="87"/>
      <c r="E83" s="189"/>
      <c r="F83" s="92"/>
      <c r="G83" s="272"/>
      <c r="H83" s="264"/>
      <c r="I83" s="272"/>
      <c r="J83" s="92"/>
      <c r="K83" s="186"/>
    </row>
    <row r="84" spans="1:11" ht="18" customHeight="1">
      <c r="A84" s="93"/>
      <c r="B84" s="94"/>
      <c r="C84" s="190" t="s">
        <v>335</v>
      </c>
      <c r="D84" s="87"/>
      <c r="E84" s="189"/>
      <c r="F84" s="88"/>
      <c r="G84" s="272"/>
      <c r="H84" s="264"/>
      <c r="I84" s="272"/>
      <c r="J84" s="92"/>
      <c r="K84" s="186"/>
    </row>
    <row r="85" spans="1:11" ht="41.25" customHeight="1">
      <c r="A85" s="93"/>
      <c r="B85" s="94"/>
      <c r="C85" s="190" t="s">
        <v>357</v>
      </c>
      <c r="D85" s="87"/>
      <c r="E85" s="189"/>
      <c r="F85" s="88"/>
      <c r="G85" s="272"/>
      <c r="H85" s="264"/>
      <c r="I85" s="272"/>
      <c r="J85" s="92"/>
      <c r="K85" s="186"/>
    </row>
    <row r="86" spans="1:11" ht="15">
      <c r="A86" s="93"/>
      <c r="B86" s="94"/>
      <c r="C86" s="190" t="s">
        <v>335</v>
      </c>
      <c r="D86" s="87"/>
      <c r="E86" s="99"/>
      <c r="F86" s="88"/>
      <c r="G86" s="271"/>
      <c r="H86" s="264"/>
      <c r="I86" s="271"/>
      <c r="J86" s="92"/>
      <c r="K86" s="186"/>
    </row>
    <row r="87" spans="1:11" ht="15">
      <c r="A87" s="93"/>
      <c r="B87" s="94"/>
      <c r="C87" s="190" t="s">
        <v>335</v>
      </c>
      <c r="D87" s="87"/>
      <c r="E87" s="99"/>
      <c r="F87" s="88"/>
      <c r="G87" s="271"/>
      <c r="H87" s="264"/>
      <c r="I87" s="271"/>
      <c r="J87" s="92"/>
      <c r="K87" s="186"/>
    </row>
    <row r="88" spans="1:11" ht="11.25" customHeight="1">
      <c r="A88" s="93"/>
      <c r="B88" s="94"/>
      <c r="C88" s="190" t="s">
        <v>336</v>
      </c>
      <c r="D88" s="87"/>
      <c r="E88" s="99"/>
      <c r="F88" s="88"/>
      <c r="G88" s="271"/>
      <c r="H88" s="264"/>
      <c r="I88" s="271"/>
      <c r="J88" s="92"/>
      <c r="K88" s="186"/>
    </row>
    <row r="89" spans="1:11" ht="15">
      <c r="A89" s="93"/>
      <c r="B89" s="86">
        <v>4</v>
      </c>
      <c r="C89" s="185" t="s">
        <v>349</v>
      </c>
      <c r="D89" s="87"/>
      <c r="E89" s="88">
        <f>E90+E91+E92+E94+E96+E95</f>
        <v>113</v>
      </c>
      <c r="F89" s="88">
        <f>F90+F91+F92+F94+F96+F95</f>
        <v>70</v>
      </c>
      <c r="G89" s="253">
        <f>G91+G93+G97+G98</f>
        <v>160</v>
      </c>
      <c r="H89" s="254" t="s">
        <v>465</v>
      </c>
      <c r="I89" s="290">
        <f>I91+I93+I97+I98+I99+I100</f>
        <v>272</v>
      </c>
      <c r="J89" s="88">
        <f>J90+J91+J95+J96</f>
        <v>0</v>
      </c>
      <c r="K89" s="280">
        <f>K90+K91+K95+K96</f>
        <v>0</v>
      </c>
    </row>
    <row r="90" spans="1:11" ht="15">
      <c r="A90" s="93"/>
      <c r="B90" s="86"/>
      <c r="C90" s="194" t="s">
        <v>350</v>
      </c>
      <c r="D90" s="90"/>
      <c r="E90" s="100">
        <v>15</v>
      </c>
      <c r="F90" s="92">
        <v>14</v>
      </c>
      <c r="G90" s="274"/>
      <c r="H90" s="257"/>
      <c r="I90" s="274"/>
      <c r="J90" s="92"/>
      <c r="K90" s="186"/>
    </row>
    <row r="91" spans="1:11" ht="15">
      <c r="A91" s="93"/>
      <c r="B91" s="86"/>
      <c r="C91" s="194" t="s">
        <v>351</v>
      </c>
      <c r="D91" s="195">
        <v>43678</v>
      </c>
      <c r="E91" s="100">
        <v>10</v>
      </c>
      <c r="F91" s="92"/>
      <c r="G91" s="274">
        <v>120</v>
      </c>
      <c r="H91" s="257"/>
      <c r="I91" s="274">
        <v>120</v>
      </c>
      <c r="J91" s="92"/>
      <c r="K91" s="186"/>
    </row>
    <row r="92" spans="1:11" ht="15">
      <c r="A92" s="93"/>
      <c r="B92" s="86"/>
      <c r="C92" s="194" t="s">
        <v>424</v>
      </c>
      <c r="D92" s="90"/>
      <c r="E92" s="100">
        <v>23</v>
      </c>
      <c r="F92" s="92"/>
      <c r="G92" s="274"/>
      <c r="H92" s="257"/>
      <c r="I92" s="274"/>
      <c r="J92" s="92"/>
      <c r="K92" s="186"/>
    </row>
    <row r="93" spans="1:11" ht="15">
      <c r="A93" s="93"/>
      <c r="B93" s="86"/>
      <c r="C93" s="194" t="s">
        <v>425</v>
      </c>
      <c r="D93" s="195">
        <v>43617</v>
      </c>
      <c r="E93" s="100"/>
      <c r="F93" s="92"/>
      <c r="G93" s="274">
        <v>20</v>
      </c>
      <c r="H93" s="257"/>
      <c r="I93" s="274">
        <v>20</v>
      </c>
      <c r="J93" s="92"/>
      <c r="K93" s="186"/>
    </row>
    <row r="94" spans="1:11" ht="29.25">
      <c r="A94" s="93"/>
      <c r="B94" s="86"/>
      <c r="C94" s="194" t="s">
        <v>426</v>
      </c>
      <c r="D94" s="90"/>
      <c r="E94" s="100">
        <v>5</v>
      </c>
      <c r="F94" s="92">
        <v>5</v>
      </c>
      <c r="G94" s="274"/>
      <c r="H94" s="257"/>
      <c r="I94" s="274"/>
      <c r="J94" s="92"/>
      <c r="K94" s="186"/>
    </row>
    <row r="95" spans="1:11" ht="15">
      <c r="A95" s="93"/>
      <c r="B95" s="86"/>
      <c r="C95" s="194" t="s">
        <v>362</v>
      </c>
      <c r="D95" s="90"/>
      <c r="E95" s="100">
        <v>20</v>
      </c>
      <c r="F95" s="92">
        <v>18</v>
      </c>
      <c r="G95" s="274"/>
      <c r="H95" s="257"/>
      <c r="I95" s="274"/>
      <c r="J95" s="92"/>
      <c r="K95" s="186"/>
    </row>
    <row r="96" spans="1:11" ht="15">
      <c r="A96" s="93"/>
      <c r="B96" s="86"/>
      <c r="C96" s="194" t="s">
        <v>352</v>
      </c>
      <c r="D96" s="90"/>
      <c r="E96" s="100">
        <v>40</v>
      </c>
      <c r="F96" s="92">
        <v>33</v>
      </c>
      <c r="G96" s="274"/>
      <c r="H96" s="257"/>
      <c r="I96" s="274"/>
      <c r="J96" s="92"/>
      <c r="K96" s="186"/>
    </row>
    <row r="97" spans="1:11" ht="15">
      <c r="A97" s="93"/>
      <c r="B97" s="86"/>
      <c r="C97" s="273" t="s">
        <v>457</v>
      </c>
      <c r="D97" s="195">
        <v>43739</v>
      </c>
      <c r="E97" s="100"/>
      <c r="F97" s="92"/>
      <c r="G97" s="274">
        <v>12</v>
      </c>
      <c r="H97" s="257"/>
      <c r="I97" s="274">
        <v>12</v>
      </c>
      <c r="J97" s="92"/>
      <c r="K97" s="186"/>
    </row>
    <row r="98" spans="1:11" ht="15">
      <c r="A98" s="93"/>
      <c r="B98" s="86"/>
      <c r="C98" s="273" t="s">
        <v>458</v>
      </c>
      <c r="D98" s="195">
        <v>43739</v>
      </c>
      <c r="E98" s="100"/>
      <c r="F98" s="92"/>
      <c r="G98" s="274">
        <v>8</v>
      </c>
      <c r="H98" s="257"/>
      <c r="I98" s="274">
        <v>8</v>
      </c>
      <c r="J98" s="92"/>
      <c r="K98" s="186"/>
    </row>
    <row r="99" spans="1:11" ht="15">
      <c r="A99" s="93"/>
      <c r="B99" s="86"/>
      <c r="C99" s="194" t="s">
        <v>352</v>
      </c>
      <c r="D99" s="195">
        <v>43789</v>
      </c>
      <c r="E99" s="100"/>
      <c r="F99" s="92"/>
      <c r="G99" s="274">
        <v>0</v>
      </c>
      <c r="H99" s="257" t="s">
        <v>461</v>
      </c>
      <c r="I99" s="274">
        <v>70</v>
      </c>
      <c r="J99" s="92"/>
      <c r="K99" s="186"/>
    </row>
    <row r="100" spans="1:11" ht="15">
      <c r="A100" s="93"/>
      <c r="B100" s="86"/>
      <c r="C100" s="194" t="s">
        <v>352</v>
      </c>
      <c r="D100" s="195">
        <v>43789</v>
      </c>
      <c r="E100" s="100"/>
      <c r="F100" s="92"/>
      <c r="G100" s="274">
        <v>0</v>
      </c>
      <c r="H100" s="257" t="s">
        <v>466</v>
      </c>
      <c r="I100" s="274">
        <v>42</v>
      </c>
      <c r="J100" s="92"/>
      <c r="K100" s="186"/>
    </row>
    <row r="101" spans="1:11" ht="15">
      <c r="A101" s="93"/>
      <c r="B101" s="103">
        <v>5</v>
      </c>
      <c r="C101" s="196" t="s">
        <v>353</v>
      </c>
      <c r="D101" s="197"/>
      <c r="E101" s="100"/>
      <c r="F101" s="198"/>
      <c r="G101" s="274"/>
      <c r="H101" s="257"/>
      <c r="I101" s="274"/>
      <c r="J101" s="92"/>
      <c r="K101" s="186"/>
    </row>
    <row r="102" spans="1:11" ht="15">
      <c r="A102" s="93"/>
      <c r="B102" s="94"/>
      <c r="C102" s="185" t="s">
        <v>354</v>
      </c>
      <c r="D102" s="87"/>
      <c r="E102" s="100"/>
      <c r="F102" s="88"/>
      <c r="G102" s="277"/>
      <c r="H102" s="276"/>
      <c r="I102" s="277"/>
      <c r="J102" s="249"/>
      <c r="K102" s="186"/>
    </row>
    <row r="103" spans="1:11" ht="15.75" thickBot="1">
      <c r="A103" s="104"/>
      <c r="B103" s="105"/>
      <c r="C103" s="199" t="s">
        <v>355</v>
      </c>
      <c r="D103" s="200"/>
      <c r="E103" s="201"/>
      <c r="F103" s="202"/>
      <c r="G103" s="281"/>
      <c r="H103" s="282"/>
      <c r="I103" s="281"/>
      <c r="J103" s="250"/>
      <c r="K103" s="279"/>
    </row>
    <row r="104" spans="3:10" ht="25.5" customHeight="1">
      <c r="C104" s="319"/>
      <c r="D104" s="319"/>
      <c r="E104" s="352"/>
      <c r="F104" s="352"/>
      <c r="G104" s="106"/>
      <c r="H104" s="278"/>
      <c r="I104" s="275"/>
      <c r="J104" s="106"/>
    </row>
    <row r="105" spans="3:10" ht="16.5" customHeight="1">
      <c r="C105" s="319" t="s">
        <v>300</v>
      </c>
      <c r="D105" s="319"/>
      <c r="E105" s="319" t="s">
        <v>302</v>
      </c>
      <c r="F105" s="319"/>
      <c r="G105" s="71"/>
      <c r="H105" s="278"/>
      <c r="I105" s="275"/>
      <c r="J105" s="107"/>
    </row>
    <row r="106" spans="3:10" ht="12.75" customHeight="1">
      <c r="C106" s="71" t="s">
        <v>427</v>
      </c>
      <c r="D106" s="71"/>
      <c r="E106" s="320" t="s">
        <v>303</v>
      </c>
      <c r="F106" s="320"/>
      <c r="G106" s="107"/>
      <c r="H106" s="107"/>
      <c r="I106" s="107"/>
      <c r="J106" s="107"/>
    </row>
    <row r="107" spans="3:10" ht="19.5" customHeight="1">
      <c r="C107" s="319"/>
      <c r="D107" s="319"/>
      <c r="E107"/>
      <c r="F107"/>
      <c r="G107" s="108"/>
      <c r="H107" s="108"/>
      <c r="I107" s="108"/>
      <c r="J107" s="108"/>
    </row>
    <row r="108" spans="3:10" ht="12.75" customHeight="1">
      <c r="C108" s="319" t="s">
        <v>428</v>
      </c>
      <c r="D108" s="319"/>
      <c r="E108" s="326" t="s">
        <v>395</v>
      </c>
      <c r="F108" s="326"/>
      <c r="G108" s="106"/>
      <c r="H108" s="106"/>
      <c r="I108" s="106"/>
      <c r="J108" s="106"/>
    </row>
    <row r="109" spans="3:10" ht="12.75" customHeight="1">
      <c r="C109" s="71" t="s">
        <v>429</v>
      </c>
      <c r="D109" s="71"/>
      <c r="E109" s="327" t="s">
        <v>305</v>
      </c>
      <c r="F109" s="328"/>
      <c r="G109" s="109"/>
      <c r="H109" s="109"/>
      <c r="I109" s="109"/>
      <c r="J109" s="109"/>
    </row>
    <row r="110" spans="3:10" ht="16.5" customHeight="1">
      <c r="C110" s="319"/>
      <c r="D110" s="319"/>
      <c r="E110" s="328"/>
      <c r="F110" s="328"/>
      <c r="G110" s="110"/>
      <c r="H110" s="110"/>
      <c r="I110" s="110"/>
      <c r="J110" s="110"/>
    </row>
    <row r="111" spans="3:4" ht="12.75" customHeight="1">
      <c r="C111" s="320"/>
      <c r="D111" s="320"/>
    </row>
  </sheetData>
  <sheetProtection/>
  <mergeCells count="19">
    <mergeCell ref="A2:J2"/>
    <mergeCell ref="A5:A6"/>
    <mergeCell ref="B5:B6"/>
    <mergeCell ref="C5:C6"/>
    <mergeCell ref="D5:D6"/>
    <mergeCell ref="E5:F5"/>
    <mergeCell ref="G5:K5"/>
    <mergeCell ref="C104:D104"/>
    <mergeCell ref="E104:F104"/>
    <mergeCell ref="C105:D105"/>
    <mergeCell ref="E105:F105"/>
    <mergeCell ref="E106:F106"/>
    <mergeCell ref="C107:D107"/>
    <mergeCell ref="C108:D108"/>
    <mergeCell ref="E108:F108"/>
    <mergeCell ref="E109:F109"/>
    <mergeCell ref="C110:D110"/>
    <mergeCell ref="E110:F110"/>
    <mergeCell ref="C111:D111"/>
  </mergeCells>
  <printOptions/>
  <pageMargins left="0.27" right="0.21" top="0.3" bottom="0.43" header="0.2" footer="0.26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utilizator buget6</cp:lastModifiedBy>
  <cp:lastPrinted>2019-10-30T09:06:51Z</cp:lastPrinted>
  <dcterms:created xsi:type="dcterms:W3CDTF">2018-07-10T14:23:06Z</dcterms:created>
  <dcterms:modified xsi:type="dcterms:W3CDTF">2019-10-30T09:07:38Z</dcterms:modified>
  <cp:category/>
  <cp:version/>
  <cp:contentType/>
  <cp:contentStatus/>
</cp:coreProperties>
</file>